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 firstSheet="3" activeTab="7"/>
  </bookViews>
  <sheets>
    <sheet name="Rekapitulace stavby" sheetId="1" r:id="rId1"/>
    <sheet name="SO 01.1.a - Stavební část..." sheetId="2" r:id="rId2"/>
    <sheet name="SO 01.1.b - Stavební část..." sheetId="3" r:id="rId3"/>
    <sheet name="SO 01.3 - PBŘ" sheetId="4" r:id="rId4"/>
    <sheet name="SO 01.4.a - ZTI" sheetId="5" r:id="rId5"/>
    <sheet name="SO 01.4.b - Vytápění" sheetId="6" r:id="rId6"/>
    <sheet name="SO 01.4.c1 - Silnoproud" sheetId="7" r:id="rId7"/>
    <sheet name="SO 01.4.c2 - FVE" sheetId="8" r:id="rId8"/>
    <sheet name="SO 01.4.d - VZT" sheetId="9" r:id="rId9"/>
    <sheet name="SO 02 - VRN" sheetId="10" r:id="rId10"/>
    <sheet name="Pokyny pro vyplnění" sheetId="11" r:id="rId11"/>
  </sheets>
  <definedNames>
    <definedName name="_xlnm._FilterDatabase" localSheetId="1" hidden="1">'SO 01.1.a - Stavební část...'!$C$90:$K$207</definedName>
    <definedName name="_xlnm._FilterDatabase" localSheetId="2" hidden="1">'SO 01.1.b - Stavební část...'!$C$96:$K$533</definedName>
    <definedName name="_xlnm._FilterDatabase" localSheetId="3" hidden="1">'SO 01.3 - PBŘ'!$C$80:$K$87</definedName>
    <definedName name="_xlnm._FilterDatabase" localSheetId="4" hidden="1">'SO 01.4.a - ZTI'!$C$96:$K$355</definedName>
    <definedName name="_xlnm._FilterDatabase" localSheetId="5" hidden="1">'SO 01.4.b - Vytápění'!$C$93:$K$230</definedName>
    <definedName name="_xlnm._FilterDatabase" localSheetId="6" hidden="1">'SO 01.4.c1 - Silnoproud'!$C$92:$K$212</definedName>
    <definedName name="_xlnm._FilterDatabase" localSheetId="7" hidden="1">'SO 01.4.c2 - FVE'!$C$90:$K$112</definedName>
    <definedName name="_xlnm._FilterDatabase" localSheetId="8" hidden="1">'SO 01.4.d - VZT'!$C$79:$K$93</definedName>
    <definedName name="_xlnm._FilterDatabase" localSheetId="9" hidden="1">'SO 02 - VRN'!$C$83:$K$106</definedName>
    <definedName name="_xlnm.Print_Titles" localSheetId="0">'Rekapitulace stavby'!$52:$52</definedName>
    <definedName name="_xlnm.Print_Titles" localSheetId="1">'SO 01.1.a - Stavební část...'!$90:$90</definedName>
    <definedName name="_xlnm.Print_Titles" localSheetId="2">'SO 01.1.b - Stavební část...'!$96:$96</definedName>
    <definedName name="_xlnm.Print_Titles" localSheetId="3">'SO 01.3 - PBŘ'!$80:$80</definedName>
    <definedName name="_xlnm.Print_Titles" localSheetId="4">'SO 01.4.a - ZTI'!$96:$96</definedName>
    <definedName name="_xlnm.Print_Titles" localSheetId="5">'SO 01.4.b - Vytápění'!$93:$93</definedName>
    <definedName name="_xlnm.Print_Titles" localSheetId="6">'SO 01.4.c1 - Silnoproud'!$92:$92</definedName>
    <definedName name="_xlnm.Print_Titles" localSheetId="7">'SO 01.4.c2 - FVE'!$90:$90</definedName>
    <definedName name="_xlnm.Print_Titles" localSheetId="8">'SO 01.4.d - VZT'!$79:$79</definedName>
    <definedName name="_xlnm.Print_Titles" localSheetId="9">'SO 02 - VRN'!$83:$83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stavby'!$C$42:$AQ$65</definedName>
    <definedName name="_xlnm.Print_Area" localSheetId="1">'SO 01.1.a - Stavební část...'!$C$4:$J$39,'SO 01.1.a - Stavební část...'!$C$45:$J$72,'SO 01.1.a - Stavební část...'!$C$78:$K$207</definedName>
    <definedName name="_xlnm.Print_Area" localSheetId="2">'SO 01.1.b - Stavební část...'!$C$4:$J$39,'SO 01.1.b - Stavební část...'!$C$45:$J$78,'SO 01.1.b - Stavební část...'!$C$84:$K$533</definedName>
    <definedName name="_xlnm.Print_Area" localSheetId="3">'SO 01.3 - PBŘ'!$C$4:$J$39,'SO 01.3 - PBŘ'!$C$45:$J$62,'SO 01.3 - PBŘ'!$C$68:$K$87</definedName>
    <definedName name="_xlnm.Print_Area" localSheetId="4">'SO 01.4.a - ZTI'!$C$4:$J$39,'SO 01.4.a - ZTI'!$C$45:$J$78,'SO 01.4.a - ZTI'!$C$84:$K$355</definedName>
    <definedName name="_xlnm.Print_Area" localSheetId="5">'SO 01.4.b - Vytápění'!$C$4:$J$39,'SO 01.4.b - Vytápění'!$C$45:$J$75,'SO 01.4.b - Vytápění'!$C$81:$K$230</definedName>
    <definedName name="_xlnm.Print_Area" localSheetId="6">'SO 01.4.c1 - Silnoproud'!$C$4:$J$41,'SO 01.4.c1 - Silnoproud'!$C$47:$J$72,'SO 01.4.c1 - Silnoproud'!$C$78:$K$212</definedName>
    <definedName name="_xlnm.Print_Area" localSheetId="7">'SO 01.4.c2 - FVE'!$C$4:$J$41,'SO 01.4.c2 - FVE'!$C$47:$J$70,'SO 01.4.c2 - FVE'!$C$76:$K$112</definedName>
    <definedName name="_xlnm.Print_Area" localSheetId="8">'SO 01.4.d - VZT'!$C$4:$J$39,'SO 01.4.d - VZT'!$C$45:$J$61,'SO 01.4.d - VZT'!$C$67:$K$93</definedName>
    <definedName name="_xlnm.Print_Area" localSheetId="9">'SO 02 - VRN'!$C$4:$J$39,'SO 02 - VRN'!$C$45:$J$65,'SO 02 - VRN'!$C$71:$K$106</definedName>
  </definedNames>
  <calcPr calcId="144525"/>
</workbook>
</file>

<file path=xl/calcChain.xml><?xml version="1.0" encoding="utf-8"?>
<calcChain xmlns="http://schemas.openxmlformats.org/spreadsheetml/2006/main">
  <c r="J37" i="10" l="1"/>
  <c r="J36" i="10"/>
  <c r="AY64" i="1"/>
  <c r="J35" i="10"/>
  <c r="AX64" i="1"/>
  <c r="BI104" i="10"/>
  <c r="BH104" i="10"/>
  <c r="BG104" i="10"/>
  <c r="BF104" i="10"/>
  <c r="T104" i="10"/>
  <c r="T103" i="10" s="1"/>
  <c r="R104" i="10"/>
  <c r="R103" i="10"/>
  <c r="P104" i="10"/>
  <c r="P103" i="10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7" i="10"/>
  <c r="BH97" i="10"/>
  <c r="BG97" i="10"/>
  <c r="BF97" i="10"/>
  <c r="T97" i="10"/>
  <c r="R97" i="10"/>
  <c r="P97" i="10"/>
  <c r="BI94" i="10"/>
  <c r="BH94" i="10"/>
  <c r="BG94" i="10"/>
  <c r="BF94" i="10"/>
  <c r="T94" i="10"/>
  <c r="R94" i="10"/>
  <c r="P94" i="10"/>
  <c r="BI92" i="10"/>
  <c r="BH92" i="10"/>
  <c r="BG92" i="10"/>
  <c r="BF92" i="10"/>
  <c r="T92" i="10"/>
  <c r="R92" i="10"/>
  <c r="P92" i="10"/>
  <c r="BI89" i="10"/>
  <c r="BH89" i="10"/>
  <c r="BG89" i="10"/>
  <c r="BF89" i="10"/>
  <c r="T89" i="10"/>
  <c r="R89" i="10"/>
  <c r="P89" i="10"/>
  <c r="BI87" i="10"/>
  <c r="BH87" i="10"/>
  <c r="BG87" i="10"/>
  <c r="BF87" i="10"/>
  <c r="T87" i="10"/>
  <c r="R87" i="10"/>
  <c r="P87" i="10"/>
  <c r="J80" i="10"/>
  <c r="F80" i="10"/>
  <c r="F78" i="10"/>
  <c r="E76" i="10"/>
  <c r="J54" i="10"/>
  <c r="F54" i="10"/>
  <c r="F52" i="10"/>
  <c r="E50" i="10"/>
  <c r="J24" i="10"/>
  <c r="E24" i="10"/>
  <c r="J81" i="10" s="1"/>
  <c r="J23" i="10"/>
  <c r="J18" i="10"/>
  <c r="E18" i="10"/>
  <c r="F81" i="10" s="1"/>
  <c r="J17" i="10"/>
  <c r="J12" i="10"/>
  <c r="J78" i="10"/>
  <c r="E7" i="10"/>
  <c r="E74" i="10"/>
  <c r="J37" i="9"/>
  <c r="J36" i="9"/>
  <c r="AY63" i="1" s="1"/>
  <c r="J35" i="9"/>
  <c r="AX63" i="1" s="1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BI83" i="9"/>
  <c r="BH83" i="9"/>
  <c r="BG83" i="9"/>
  <c r="BF83" i="9"/>
  <c r="T83" i="9"/>
  <c r="R83" i="9"/>
  <c r="P83" i="9"/>
  <c r="BI82" i="9"/>
  <c r="BH82" i="9"/>
  <c r="BG82" i="9"/>
  <c r="BF82" i="9"/>
  <c r="T82" i="9"/>
  <c r="R82" i="9"/>
  <c r="P82" i="9"/>
  <c r="J76" i="9"/>
  <c r="F76" i="9"/>
  <c r="F74" i="9"/>
  <c r="E72" i="9"/>
  <c r="J54" i="9"/>
  <c r="F54" i="9"/>
  <c r="F52" i="9"/>
  <c r="E50" i="9"/>
  <c r="J24" i="9"/>
  <c r="E24" i="9"/>
  <c r="J77" i="9" s="1"/>
  <c r="J23" i="9"/>
  <c r="J18" i="9"/>
  <c r="E18" i="9"/>
  <c r="F77" i="9" s="1"/>
  <c r="J17" i="9"/>
  <c r="J12" i="9"/>
  <c r="J74" i="9"/>
  <c r="E7" i="9"/>
  <c r="E48" i="9"/>
  <c r="J39" i="8"/>
  <c r="J38" i="8"/>
  <c r="AY62" i="1" s="1"/>
  <c r="J37" i="8"/>
  <c r="AX62" i="1" s="1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0" i="8"/>
  <c r="BH100" i="8"/>
  <c r="BG100" i="8"/>
  <c r="BF100" i="8"/>
  <c r="T100" i="8"/>
  <c r="T99" i="8"/>
  <c r="R100" i="8"/>
  <c r="R99" i="8"/>
  <c r="P100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F85" i="8"/>
  <c r="E83" i="8"/>
  <c r="F56" i="8"/>
  <c r="E54" i="8"/>
  <c r="J26" i="8"/>
  <c r="E26" i="8"/>
  <c r="J88" i="8" s="1"/>
  <c r="J25" i="8"/>
  <c r="J23" i="8"/>
  <c r="E23" i="8"/>
  <c r="J87" i="8" s="1"/>
  <c r="J22" i="8"/>
  <c r="J20" i="8"/>
  <c r="E20" i="8"/>
  <c r="F88" i="8" s="1"/>
  <c r="J19" i="8"/>
  <c r="J17" i="8"/>
  <c r="E17" i="8"/>
  <c r="F87" i="8" s="1"/>
  <c r="J16" i="8"/>
  <c r="J14" i="8"/>
  <c r="J85" i="8"/>
  <c r="E7" i="8"/>
  <c r="E79" i="8"/>
  <c r="J39" i="7"/>
  <c r="J38" i="7"/>
  <c r="AY61" i="1" s="1"/>
  <c r="J37" i="7"/>
  <c r="AX61" i="1" s="1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T120" i="7" s="1"/>
  <c r="R121" i="7"/>
  <c r="R120" i="7" s="1"/>
  <c r="P121" i="7"/>
  <c r="P120" i="7" s="1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F87" i="7"/>
  <c r="E85" i="7"/>
  <c r="F56" i="7"/>
  <c r="E54" i="7"/>
  <c r="J26" i="7"/>
  <c r="E26" i="7"/>
  <c r="J90" i="7" s="1"/>
  <c r="J25" i="7"/>
  <c r="J23" i="7"/>
  <c r="E23" i="7"/>
  <c r="J58" i="7" s="1"/>
  <c r="J22" i="7"/>
  <c r="J20" i="7"/>
  <c r="E20" i="7"/>
  <c r="F90" i="7" s="1"/>
  <c r="J19" i="7"/>
  <c r="J17" i="7"/>
  <c r="E17" i="7"/>
  <c r="F89" i="7" s="1"/>
  <c r="J16" i="7"/>
  <c r="J14" i="7"/>
  <c r="J87" i="7"/>
  <c r="E7" i="7"/>
  <c r="E81" i="7"/>
  <c r="J37" i="6"/>
  <c r="J36" i="6"/>
  <c r="AY59" i="1" s="1"/>
  <c r="J35" i="6"/>
  <c r="AX59" i="1" s="1"/>
  <c r="BI230" i="6"/>
  <c r="BH230" i="6"/>
  <c r="BG230" i="6"/>
  <c r="BF230" i="6"/>
  <c r="T230" i="6"/>
  <c r="T229" i="6" s="1"/>
  <c r="R230" i="6"/>
  <c r="R229" i="6" s="1"/>
  <c r="P230" i="6"/>
  <c r="P229" i="6" s="1"/>
  <c r="BI227" i="6"/>
  <c r="BH227" i="6"/>
  <c r="BG227" i="6"/>
  <c r="BF227" i="6"/>
  <c r="T227" i="6"/>
  <c r="T226" i="6" s="1"/>
  <c r="R227" i="6"/>
  <c r="R226" i="6" s="1"/>
  <c r="P227" i="6"/>
  <c r="P226" i="6" s="1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T117" i="6" s="1"/>
  <c r="R118" i="6"/>
  <c r="R117" i="6" s="1"/>
  <c r="P118" i="6"/>
  <c r="P117" i="6" s="1"/>
  <c r="BI114" i="6"/>
  <c r="BH114" i="6"/>
  <c r="BG114" i="6"/>
  <c r="BF114" i="6"/>
  <c r="T114" i="6"/>
  <c r="T113" i="6" s="1"/>
  <c r="R114" i="6"/>
  <c r="R113" i="6" s="1"/>
  <c r="P114" i="6"/>
  <c r="P113" i="6" s="1"/>
  <c r="BI111" i="6"/>
  <c r="BH111" i="6"/>
  <c r="BG111" i="6"/>
  <c r="BF111" i="6"/>
  <c r="T111" i="6"/>
  <c r="R111" i="6"/>
  <c r="P111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J90" i="6"/>
  <c r="F90" i="6"/>
  <c r="F88" i="6"/>
  <c r="E86" i="6"/>
  <c r="J54" i="6"/>
  <c r="F54" i="6"/>
  <c r="F52" i="6"/>
  <c r="E50" i="6"/>
  <c r="J24" i="6"/>
  <c r="E24" i="6"/>
  <c r="J55" i="6" s="1"/>
  <c r="J23" i="6"/>
  <c r="J18" i="6"/>
  <c r="E18" i="6"/>
  <c r="F91" i="6" s="1"/>
  <c r="J17" i="6"/>
  <c r="J12" i="6"/>
  <c r="J52" i="6"/>
  <c r="E7" i="6"/>
  <c r="E84" i="6"/>
  <c r="J37" i="5"/>
  <c r="J36" i="5"/>
  <c r="AY58" i="1"/>
  <c r="J35" i="5"/>
  <c r="AX58" i="1"/>
  <c r="BI355" i="5"/>
  <c r="BH355" i="5"/>
  <c r="BG355" i="5"/>
  <c r="BF355" i="5"/>
  <c r="T355" i="5"/>
  <c r="T354" i="5"/>
  <c r="R355" i="5"/>
  <c r="R354" i="5"/>
  <c r="P355" i="5"/>
  <c r="P354" i="5"/>
  <c r="BI352" i="5"/>
  <c r="BH352" i="5"/>
  <c r="BG352" i="5"/>
  <c r="BF352" i="5"/>
  <c r="T352" i="5"/>
  <c r="T351" i="5"/>
  <c r="R352" i="5"/>
  <c r="R351" i="5"/>
  <c r="P352" i="5"/>
  <c r="P351" i="5"/>
  <c r="BI349" i="5"/>
  <c r="BH349" i="5"/>
  <c r="BG349" i="5"/>
  <c r="BF349" i="5"/>
  <c r="T349" i="5"/>
  <c r="R349" i="5"/>
  <c r="P349" i="5"/>
  <c r="BI347" i="5"/>
  <c r="BH347" i="5"/>
  <c r="BG347" i="5"/>
  <c r="BF347" i="5"/>
  <c r="T347" i="5"/>
  <c r="R347" i="5"/>
  <c r="P347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7" i="5"/>
  <c r="BH307" i="5"/>
  <c r="BG307" i="5"/>
  <c r="BF307" i="5"/>
  <c r="T307" i="5"/>
  <c r="T306" i="5" s="1"/>
  <c r="R307" i="5"/>
  <c r="R306" i="5" s="1"/>
  <c r="P307" i="5"/>
  <c r="P306" i="5" s="1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T211" i="5" s="1"/>
  <c r="R212" i="5"/>
  <c r="R211" i="5" s="1"/>
  <c r="P212" i="5"/>
  <c r="P211" i="5" s="1"/>
  <c r="BI208" i="5"/>
  <c r="BH208" i="5"/>
  <c r="BG208" i="5"/>
  <c r="BF208" i="5"/>
  <c r="T208" i="5"/>
  <c r="T207" i="5" s="1"/>
  <c r="R208" i="5"/>
  <c r="R207" i="5" s="1"/>
  <c r="P208" i="5"/>
  <c r="P207" i="5" s="1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18" i="5"/>
  <c r="BH118" i="5"/>
  <c r="BG118" i="5"/>
  <c r="BF118" i="5"/>
  <c r="T118" i="5"/>
  <c r="R118" i="5"/>
  <c r="P118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R100" i="5"/>
  <c r="P100" i="5"/>
  <c r="J93" i="5"/>
  <c r="F93" i="5"/>
  <c r="F91" i="5"/>
  <c r="E89" i="5"/>
  <c r="J54" i="5"/>
  <c r="F54" i="5"/>
  <c r="F52" i="5"/>
  <c r="E50" i="5"/>
  <c r="J24" i="5"/>
  <c r="E24" i="5"/>
  <c r="J55" i="5"/>
  <c r="J23" i="5"/>
  <c r="J18" i="5"/>
  <c r="E18" i="5"/>
  <c r="F94" i="5"/>
  <c r="J17" i="5"/>
  <c r="J12" i="5"/>
  <c r="J52" i="5" s="1"/>
  <c r="E7" i="5"/>
  <c r="E48" i="5" s="1"/>
  <c r="J37" i="4"/>
  <c r="J36" i="4"/>
  <c r="AY57" i="1"/>
  <c r="J35" i="4"/>
  <c r="AX57" i="1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J77" i="4"/>
  <c r="F77" i="4"/>
  <c r="F75" i="4"/>
  <c r="E73" i="4"/>
  <c r="J54" i="4"/>
  <c r="F54" i="4"/>
  <c r="F52" i="4"/>
  <c r="E50" i="4"/>
  <c r="J24" i="4"/>
  <c r="E24" i="4"/>
  <c r="J78" i="4" s="1"/>
  <c r="J23" i="4"/>
  <c r="J18" i="4"/>
  <c r="E18" i="4"/>
  <c r="F78" i="4"/>
  <c r="J17" i="4"/>
  <c r="J12" i="4"/>
  <c r="J52" i="4" s="1"/>
  <c r="E7" i="4"/>
  <c r="E71" i="4" s="1"/>
  <c r="J37" i="3"/>
  <c r="J36" i="3"/>
  <c r="AY56" i="1"/>
  <c r="J35" i="3"/>
  <c r="AX56" i="1"/>
  <c r="BI529" i="3"/>
  <c r="BH529" i="3"/>
  <c r="BG529" i="3"/>
  <c r="BF529" i="3"/>
  <c r="T529" i="3"/>
  <c r="R529" i="3"/>
  <c r="P529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4" i="3"/>
  <c r="BH514" i="3"/>
  <c r="BG514" i="3"/>
  <c r="BF514" i="3"/>
  <c r="T514" i="3"/>
  <c r="R514" i="3"/>
  <c r="P514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4" i="3"/>
  <c r="BH474" i="3"/>
  <c r="BG474" i="3"/>
  <c r="BF474" i="3"/>
  <c r="T474" i="3"/>
  <c r="R474" i="3"/>
  <c r="P474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7" i="3"/>
  <c r="BH457" i="3"/>
  <c r="BG457" i="3"/>
  <c r="BF457" i="3"/>
  <c r="T457" i="3"/>
  <c r="R457" i="3"/>
  <c r="P457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6" i="3"/>
  <c r="BH416" i="3"/>
  <c r="BG416" i="3"/>
  <c r="BF416" i="3"/>
  <c r="T416" i="3"/>
  <c r="R416" i="3"/>
  <c r="P416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T339" i="3" s="1"/>
  <c r="R340" i="3"/>
  <c r="R339" i="3" s="1"/>
  <c r="P340" i="3"/>
  <c r="P339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J93" i="3"/>
  <c r="F93" i="3"/>
  <c r="F91" i="3"/>
  <c r="E89" i="3"/>
  <c r="J54" i="3"/>
  <c r="F54" i="3"/>
  <c r="F52" i="3"/>
  <c r="E50" i="3"/>
  <c r="J24" i="3"/>
  <c r="E24" i="3"/>
  <c r="J94" i="3" s="1"/>
  <c r="J23" i="3"/>
  <c r="J18" i="3"/>
  <c r="E18" i="3"/>
  <c r="F94" i="3" s="1"/>
  <c r="J17" i="3"/>
  <c r="J12" i="3"/>
  <c r="J91" i="3"/>
  <c r="E7" i="3"/>
  <c r="E87" i="3"/>
  <c r="J37" i="2"/>
  <c r="J36" i="2"/>
  <c r="AY55" i="1" s="1"/>
  <c r="J35" i="2"/>
  <c r="AX55" i="1" s="1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4" i="2"/>
  <c r="BH94" i="2"/>
  <c r="BG94" i="2"/>
  <c r="BF94" i="2"/>
  <c r="T94" i="2"/>
  <c r="T93" i="2" s="1"/>
  <c r="R94" i="2"/>
  <c r="R93" i="2"/>
  <c r="P94" i="2"/>
  <c r="P93" i="2"/>
  <c r="J87" i="2"/>
  <c r="F87" i="2"/>
  <c r="F85" i="2"/>
  <c r="E83" i="2"/>
  <c r="J54" i="2"/>
  <c r="F54" i="2"/>
  <c r="F52" i="2"/>
  <c r="E50" i="2"/>
  <c r="J24" i="2"/>
  <c r="E24" i="2"/>
  <c r="J88" i="2" s="1"/>
  <c r="J23" i="2"/>
  <c r="J18" i="2"/>
  <c r="E18" i="2"/>
  <c r="F88" i="2" s="1"/>
  <c r="J17" i="2"/>
  <c r="J12" i="2"/>
  <c r="J85" i="2"/>
  <c r="E7" i="2"/>
  <c r="E81" i="2"/>
  <c r="L50" i="1"/>
  <c r="AM50" i="1"/>
  <c r="AM49" i="1"/>
  <c r="L49" i="1"/>
  <c r="AM47" i="1"/>
  <c r="L47" i="1"/>
  <c r="L45" i="1"/>
  <c r="L44" i="1"/>
  <c r="J202" i="2"/>
  <c r="BK168" i="2"/>
  <c r="J150" i="2"/>
  <c r="BK125" i="2"/>
  <c r="J94" i="2"/>
  <c r="J443" i="3"/>
  <c r="J395" i="3"/>
  <c r="J294" i="3"/>
  <c r="BK238" i="3"/>
  <c r="BK138" i="3"/>
  <c r="J479" i="3"/>
  <c r="BK408" i="3"/>
  <c r="J358" i="3"/>
  <c r="BK303" i="3"/>
  <c r="J228" i="3"/>
  <c r="BK178" i="3"/>
  <c r="BK122" i="3"/>
  <c r="J529" i="3"/>
  <c r="J486" i="3"/>
  <c r="J404" i="3"/>
  <c r="BK358" i="3"/>
  <c r="BK319" i="3"/>
  <c r="J260" i="3"/>
  <c r="J196" i="3"/>
  <c r="BK163" i="3"/>
  <c r="BK504" i="3"/>
  <c r="BK87" i="4"/>
  <c r="BK317" i="5"/>
  <c r="BK262" i="5"/>
  <c r="BK232" i="5"/>
  <c r="J200" i="5"/>
  <c r="BK126" i="5"/>
  <c r="J313" i="5"/>
  <c r="J269" i="5"/>
  <c r="J241" i="5"/>
  <c r="J208" i="5"/>
  <c r="J178" i="5"/>
  <c r="J124" i="5"/>
  <c r="BK330" i="5"/>
  <c r="J288" i="5"/>
  <c r="BK249" i="5"/>
  <c r="BK182" i="5"/>
  <c r="J103" i="5"/>
  <c r="J214" i="6"/>
  <c r="J155" i="6"/>
  <c r="J230" i="6"/>
  <c r="BK206" i="6"/>
  <c r="BK163" i="6"/>
  <c r="BK97" i="6"/>
  <c r="J128" i="6"/>
  <c r="BK165" i="6"/>
  <c r="J141" i="6"/>
  <c r="BK207" i="7"/>
  <c r="J195" i="7"/>
  <c r="BK167" i="7"/>
  <c r="J153" i="7"/>
  <c r="BK129" i="7"/>
  <c r="BK114" i="7"/>
  <c r="J95" i="7"/>
  <c r="J205" i="7"/>
  <c r="BK188" i="7"/>
  <c r="J168" i="7"/>
  <c r="J147" i="7"/>
  <c r="BK118" i="7"/>
  <c r="J101" i="7"/>
  <c r="J119" i="7"/>
  <c r="BK204" i="7"/>
  <c r="BK179" i="7"/>
  <c r="BK164" i="7"/>
  <c r="BK145" i="7"/>
  <c r="J129" i="7"/>
  <c r="J112" i="8"/>
  <c r="J94" i="8"/>
  <c r="J102" i="8"/>
  <c r="BK86" i="9"/>
  <c r="J83" i="9"/>
  <c r="J89" i="10"/>
  <c r="BK89" i="10"/>
  <c r="BK181" i="2"/>
  <c r="BK189" i="2"/>
  <c r="J165" i="2"/>
  <c r="BK145" i="2"/>
  <c r="J131" i="2"/>
  <c r="BK108" i="2"/>
  <c r="BK493" i="3"/>
  <c r="BK411" i="3"/>
  <c r="BK356" i="3"/>
  <c r="BK316" i="3"/>
  <c r="J273" i="3"/>
  <c r="J193" i="3"/>
  <c r="BK489" i="3"/>
  <c r="J436" i="3"/>
  <c r="BK397" i="3"/>
  <c r="J360" i="3"/>
  <c r="BK305" i="3"/>
  <c r="J258" i="3"/>
  <c r="J189" i="3"/>
  <c r="J148" i="3"/>
  <c r="BK518" i="3"/>
  <c r="BK492" i="3"/>
  <c r="J433" i="3"/>
  <c r="J400" i="3"/>
  <c r="J356" i="3"/>
  <c r="BK292" i="3"/>
  <c r="BK246" i="3"/>
  <c r="J183" i="3"/>
  <c r="J140" i="3"/>
  <c r="J483" i="3"/>
  <c r="J335" i="5"/>
  <c r="J322" i="5"/>
  <c r="BK277" i="5"/>
  <c r="BK244" i="5"/>
  <c r="J182" i="5"/>
  <c r="J129" i="5"/>
  <c r="J324" i="5"/>
  <c r="J284" i="5"/>
  <c r="BK260" i="5"/>
  <c r="BK212" i="5"/>
  <c r="J155" i="5"/>
  <c r="J100" i="5"/>
  <c r="BK324" i="5"/>
  <c r="BK293" i="5"/>
  <c r="J247" i="5"/>
  <c r="BK195" i="5"/>
  <c r="BK124" i="5"/>
  <c r="BK221" i="6"/>
  <c r="J201" i="6"/>
  <c r="J139" i="6"/>
  <c r="BK219" i="6"/>
  <c r="BK179" i="6"/>
  <c r="J146" i="6"/>
  <c r="BK100" i="6"/>
  <c r="J207" i="6"/>
  <c r="J204" i="6"/>
  <c r="BK198" i="6"/>
  <c r="BK183" i="6"/>
  <c r="J172" i="6"/>
  <c r="J163" i="6"/>
  <c r="BK148" i="6"/>
  <c r="J179" i="6"/>
  <c r="BK128" i="6"/>
  <c r="J206" i="7"/>
  <c r="J188" i="7"/>
  <c r="J171" i="7"/>
  <c r="BK150" i="7"/>
  <c r="BK121" i="7"/>
  <c r="BK103" i="7"/>
  <c r="J204" i="7"/>
  <c r="J186" i="7"/>
  <c r="BK165" i="7"/>
  <c r="BK142" i="7"/>
  <c r="BK116" i="7"/>
  <c r="BK96" i="7"/>
  <c r="J121" i="7"/>
  <c r="BK98" i="7"/>
  <c r="J183" i="7"/>
  <c r="J166" i="7"/>
  <c r="J141" i="7"/>
  <c r="BK127" i="7"/>
  <c r="BK111" i="8"/>
  <c r="BK95" i="8"/>
  <c r="BK98" i="8"/>
  <c r="J85" i="9"/>
  <c r="J93" i="9"/>
  <c r="J92" i="10"/>
  <c r="J99" i="10"/>
  <c r="J204" i="2"/>
  <c r="J178" i="2"/>
  <c r="J156" i="2"/>
  <c r="BK134" i="2"/>
  <c r="J119" i="2"/>
  <c r="AS60" i="1"/>
  <c r="BK348" i="3"/>
  <c r="BK278" i="3"/>
  <c r="J207" i="3"/>
  <c r="J111" i="3"/>
  <c r="BK451" i="3"/>
  <c r="J402" i="3"/>
  <c r="BK362" i="3"/>
  <c r="J301" i="3"/>
  <c r="BK260" i="3"/>
  <c r="BK186" i="3"/>
  <c r="J119" i="3"/>
  <c r="J511" i="3"/>
  <c r="J468" i="3"/>
  <c r="BK406" i="3"/>
  <c r="BK360" i="3"/>
  <c r="BK328" i="3"/>
  <c r="J248" i="3"/>
  <c r="BK193" i="3"/>
  <c r="J151" i="3"/>
  <c r="BK502" i="3"/>
  <c r="J87" i="4"/>
  <c r="BK340" i="5"/>
  <c r="J326" i="5"/>
  <c r="J282" i="5"/>
  <c r="BK252" i="5"/>
  <c r="BK223" i="5"/>
  <c r="J160" i="5"/>
  <c r="BK344" i="5"/>
  <c r="BK311" i="5"/>
  <c r="J262" i="5"/>
  <c r="J229" i="5"/>
  <c r="J168" i="5"/>
  <c r="J132" i="5"/>
  <c r="BK333" i="5"/>
  <c r="J296" i="5"/>
  <c r="BK250" i="5"/>
  <c r="J221" i="5"/>
  <c r="BK139" i="5"/>
  <c r="J118" i="5"/>
  <c r="BK204" i="6"/>
  <c r="BK134" i="6"/>
  <c r="BK212" i="6"/>
  <c r="J174" i="6"/>
  <c r="BK123" i="6"/>
  <c r="BK157" i="6"/>
  <c r="BK185" i="6"/>
  <c r="J176" i="6"/>
  <c r="BK114" i="6"/>
  <c r="BK199" i="7"/>
  <c r="BK178" i="7"/>
  <c r="BK161" i="7"/>
  <c r="J137" i="7"/>
  <c r="J116" i="7"/>
  <c r="BK212" i="7"/>
  <c r="BK196" i="7"/>
  <c r="J180" i="7"/>
  <c r="J158" i="7"/>
  <c r="BK139" i="7"/>
  <c r="J112" i="7"/>
  <c r="J142" i="7"/>
  <c r="BK110" i="7"/>
  <c r="BK194" i="7"/>
  <c r="J177" i="7"/>
  <c r="BK155" i="7"/>
  <c r="BK137" i="7"/>
  <c r="BK102" i="7"/>
  <c r="BK104" i="8"/>
  <c r="BK105" i="8"/>
  <c r="BK93" i="9"/>
  <c r="BK87" i="9"/>
  <c r="BK83" i="9"/>
  <c r="J104" i="10"/>
  <c r="J87" i="10"/>
  <c r="BK202" i="2"/>
  <c r="BK184" i="2"/>
  <c r="BK159" i="2"/>
  <c r="J139" i="2"/>
  <c r="BK119" i="2"/>
  <c r="BK94" i="2"/>
  <c r="J457" i="3"/>
  <c r="BK402" i="3"/>
  <c r="J344" i="3"/>
  <c r="BK286" i="3"/>
  <c r="BK226" i="3"/>
  <c r="BK159" i="3"/>
  <c r="J109" i="3"/>
  <c r="BK463" i="3"/>
  <c r="J411" i="3"/>
  <c r="BK381" i="3"/>
  <c r="J324" i="3"/>
  <c r="J292" i="3"/>
  <c r="BK221" i="3"/>
  <c r="J166" i="3"/>
  <c r="J114" i="3"/>
  <c r="BK515" i="3"/>
  <c r="BK474" i="3"/>
  <c r="J419" i="3"/>
  <c r="J348" i="3"/>
  <c r="J286" i="3"/>
  <c r="J226" i="3"/>
  <c r="BK175" i="3"/>
  <c r="J122" i="3"/>
  <c r="BK468" i="3"/>
  <c r="J343" i="5"/>
  <c r="BK285" i="5"/>
  <c r="J258" i="5"/>
  <c r="J219" i="5"/>
  <c r="BK155" i="5"/>
  <c r="BK355" i="5"/>
  <c r="J285" i="5"/>
  <c r="BK258" i="5"/>
  <c r="J225" i="5"/>
  <c r="BK162" i="5"/>
  <c r="J108" i="5"/>
  <c r="BK319" i="5"/>
  <c r="BK284" i="5"/>
  <c r="BK246" i="5"/>
  <c r="BK189" i="5"/>
  <c r="BK150" i="5"/>
  <c r="J216" i="6"/>
  <c r="BK168" i="6"/>
  <c r="J103" i="6"/>
  <c r="J209" i="6"/>
  <c r="J168" i="6"/>
  <c r="J121" i="6"/>
  <c r="BK214" i="6"/>
  <c r="J183" i="6"/>
  <c r="BK136" i="6"/>
  <c r="BK210" i="7"/>
  <c r="BK197" i="7"/>
  <c r="J173" i="7"/>
  <c r="BK158" i="7"/>
  <c r="J136" i="7"/>
  <c r="BK117" i="7"/>
  <c r="J105" i="7"/>
  <c r="BK206" i="7"/>
  <c r="BK187" i="7"/>
  <c r="BK175" i="7"/>
  <c r="J148" i="7"/>
  <c r="BK119" i="7"/>
  <c r="J102" i="7"/>
  <c r="J115" i="7"/>
  <c r="J198" i="7"/>
  <c r="BK173" i="7"/>
  <c r="J163" i="7"/>
  <c r="BK143" i="7"/>
  <c r="J128" i="7"/>
  <c r="J109" i="8"/>
  <c r="BK112" i="8"/>
  <c r="J97" i="8"/>
  <c r="J88" i="9"/>
  <c r="J192" i="2"/>
  <c r="J186" i="2"/>
  <c r="J142" i="2"/>
  <c r="J122" i="2"/>
  <c r="J498" i="3"/>
  <c r="J422" i="3"/>
  <c r="BK351" i="3"/>
  <c r="J278" i="3"/>
  <c r="J117" i="3"/>
  <c r="J448" i="3"/>
  <c r="J389" i="3"/>
  <c r="BK367" i="3"/>
  <c r="J321" i="3"/>
  <c r="BK265" i="3"/>
  <c r="BK211" i="3"/>
  <c r="J163" i="3"/>
  <c r="BK111" i="3"/>
  <c r="BK498" i="3"/>
  <c r="BK448" i="3"/>
  <c r="BK389" i="3"/>
  <c r="BK340" i="3"/>
  <c r="J275" i="3"/>
  <c r="BK207" i="3"/>
  <c r="J186" i="3"/>
  <c r="BK109" i="3"/>
  <c r="J482" i="3"/>
  <c r="J84" i="4"/>
  <c r="BK288" i="5"/>
  <c r="BK247" i="5"/>
  <c r="BK217" i="5"/>
  <c r="J150" i="5"/>
  <c r="BK334" i="5"/>
  <c r="BK296" i="5"/>
  <c r="J237" i="5"/>
  <c r="J195" i="5"/>
  <c r="J153" i="5"/>
  <c r="BK103" i="5"/>
  <c r="BK335" i="5"/>
  <c r="BK272" i="5"/>
  <c r="J244" i="5"/>
  <c r="BK203" i="5"/>
  <c r="BK129" i="5"/>
  <c r="BK230" i="6"/>
  <c r="BK192" i="6"/>
  <c r="BK126" i="6"/>
  <c r="J211" i="6"/>
  <c r="BK172" i="6"/>
  <c r="J126" i="6"/>
  <c r="J219" i="6"/>
  <c r="BK152" i="6"/>
  <c r="J181" i="6"/>
  <c r="BK111" i="6"/>
  <c r="J202" i="7"/>
  <c r="J187" i="7"/>
  <c r="BK172" i="7"/>
  <c r="BK159" i="7"/>
  <c r="J134" i="7"/>
  <c r="BK107" i="7"/>
  <c r="BK209" i="7"/>
  <c r="BK191" i="7"/>
  <c r="BK177" i="7"/>
  <c r="J156" i="7"/>
  <c r="BK135" i="7"/>
  <c r="BK106" i="7"/>
  <c r="J132" i="7"/>
  <c r="J104" i="7"/>
  <c r="J189" i="7"/>
  <c r="BK169" i="7"/>
  <c r="J151" i="7"/>
  <c r="BK136" i="7"/>
  <c r="J98" i="7"/>
  <c r="BK102" i="8"/>
  <c r="J107" i="8"/>
  <c r="BK92" i="9"/>
  <c r="BK85" i="9"/>
  <c r="BK104" i="10"/>
  <c r="BK97" i="10"/>
  <c r="BK199" i="2"/>
  <c r="J172" i="2"/>
  <c r="BK153" i="2"/>
  <c r="J137" i="2"/>
  <c r="BK116" i="2"/>
  <c r="J514" i="3"/>
  <c r="BK427" i="3"/>
  <c r="J384" i="3"/>
  <c r="BK336" i="3"/>
  <c r="J283" i="3"/>
  <c r="J218" i="3"/>
  <c r="BK119" i="3"/>
  <c r="J469" i="3"/>
  <c r="BK413" i="3"/>
  <c r="J371" i="3"/>
  <c r="J328" i="3"/>
  <c r="J289" i="3"/>
  <c r="BK233" i="3"/>
  <c r="J175" i="3"/>
  <c r="J125" i="3"/>
  <c r="BK529" i="3"/>
  <c r="BK500" i="3"/>
  <c r="J461" i="3"/>
  <c r="J381" i="3"/>
  <c r="J333" i="3"/>
  <c r="J271" i="3"/>
  <c r="BK218" i="3"/>
  <c r="BK171" i="3"/>
  <c r="BK114" i="3"/>
  <c r="J221" i="3"/>
  <c r="J333" i="5"/>
  <c r="BK307" i="5"/>
  <c r="BK265" i="5"/>
  <c r="J235" i="5"/>
  <c r="BK208" i="5"/>
  <c r="BK349" i="5"/>
  <c r="BK315" i="5"/>
  <c r="J274" i="5"/>
  <c r="J249" i="5"/>
  <c r="BK221" i="5"/>
  <c r="BK176" i="5"/>
  <c r="BK118" i="5"/>
  <c r="J332" i="5"/>
  <c r="BK254" i="5"/>
  <c r="BK229" i="5"/>
  <c r="J144" i="5"/>
  <c r="J234" i="5"/>
  <c r="J153" i="6"/>
  <c r="BK227" i="6"/>
  <c r="BK205" i="6"/>
  <c r="BK159" i="6"/>
  <c r="J118" i="6"/>
  <c r="BK209" i="6"/>
  <c r="J206" i="6"/>
  <c r="BK201" i="6"/>
  <c r="BK189" i="6"/>
  <c r="BK174" i="6"/>
  <c r="J165" i="6"/>
  <c r="J159" i="6"/>
  <c r="BK187" i="6"/>
  <c r="J144" i="6"/>
  <c r="BK211" i="7"/>
  <c r="J196" i="7"/>
  <c r="J175" i="7"/>
  <c r="BK157" i="7"/>
  <c r="BK126" i="7"/>
  <c r="J106" i="7"/>
  <c r="J199" i="7"/>
  <c r="BK182" i="7"/>
  <c r="J157" i="7"/>
  <c r="BK141" i="7"/>
  <c r="J124" i="7"/>
  <c r="BK104" i="7"/>
  <c r="BK112" i="7"/>
  <c r="J197" i="7"/>
  <c r="J178" i="7"/>
  <c r="J159" i="7"/>
  <c r="BK147" i="7"/>
  <c r="BK138" i="7"/>
  <c r="BK113" i="7"/>
  <c r="J105" i="8"/>
  <c r="J111" i="8"/>
  <c r="J93" i="8"/>
  <c r="J86" i="9"/>
  <c r="J87" i="9"/>
  <c r="BK99" i="10"/>
  <c r="BK206" i="2"/>
  <c r="J194" i="2"/>
  <c r="J162" i="2"/>
  <c r="BK142" i="2"/>
  <c r="J125" i="2"/>
  <c r="J111" i="2"/>
  <c r="BK483" i="3"/>
  <c r="J408" i="3"/>
  <c r="J367" i="3"/>
  <c r="J298" i="3"/>
  <c r="J233" i="3"/>
  <c r="J171" i="3"/>
  <c r="BK514" i="3"/>
  <c r="BK443" i="3"/>
  <c r="BK384" i="3"/>
  <c r="BK344" i="3"/>
  <c r="J316" i="3"/>
  <c r="BK273" i="3"/>
  <c r="BK209" i="3"/>
  <c r="J154" i="3"/>
  <c r="BK103" i="3"/>
  <c r="J504" i="3"/>
  <c r="BK457" i="3"/>
  <c r="BK395" i="3"/>
  <c r="J351" i="3"/>
  <c r="BK289" i="3"/>
  <c r="J211" i="3"/>
  <c r="J159" i="3"/>
  <c r="J106" i="3"/>
  <c r="BK131" i="3"/>
  <c r="BK85" i="4"/>
  <c r="J334" i="5"/>
  <c r="J298" i="5"/>
  <c r="J260" i="5"/>
  <c r="BK240" i="5"/>
  <c r="J212" i="5"/>
  <c r="BK142" i="5"/>
  <c r="J319" i="5"/>
  <c r="BK282" i="5"/>
  <c r="J254" i="5"/>
  <c r="BK219" i="5"/>
  <c r="BK144" i="5"/>
  <c r="J349" i="5"/>
  <c r="J311" i="5"/>
  <c r="BK263" i="5"/>
  <c r="J232" i="5"/>
  <c r="BK168" i="5"/>
  <c r="J111" i="5"/>
  <c r="BK223" i="6"/>
  <c r="BK161" i="6"/>
  <c r="J100" i="6"/>
  <c r="BK207" i="6"/>
  <c r="BK166" i="6"/>
  <c r="BK108" i="6"/>
  <c r="BK139" i="6"/>
  <c r="J157" i="6"/>
  <c r="J209" i="7"/>
  <c r="BK193" i="7"/>
  <c r="J170" i="7"/>
  <c r="J155" i="7"/>
  <c r="BK131" i="7"/>
  <c r="J110" i="7"/>
  <c r="J207" i="7"/>
  <c r="J190" i="7"/>
  <c r="BK166" i="7"/>
  <c r="J145" i="7"/>
  <c r="J127" i="7"/>
  <c r="BK100" i="7"/>
  <c r="J117" i="7"/>
  <c r="BK201" i="7"/>
  <c r="BK180" i="7"/>
  <c r="J161" i="7"/>
  <c r="BK144" i="7"/>
  <c r="J118" i="7"/>
  <c r="BK95" i="7"/>
  <c r="BK93" i="8"/>
  <c r="J95" i="8"/>
  <c r="J84" i="9"/>
  <c r="J91" i="9"/>
  <c r="BK87" i="10"/>
  <c r="BK101" i="10"/>
  <c r="BK100" i="2"/>
  <c r="BK194" i="2"/>
  <c r="BK165" i="2"/>
  <c r="J145" i="2"/>
  <c r="J128" i="2"/>
  <c r="J108" i="2"/>
  <c r="BK507" i="3"/>
  <c r="J413" i="3"/>
  <c r="BK371" i="3"/>
  <c r="J311" i="3"/>
  <c r="J255" i="3"/>
  <c r="BK166" i="3"/>
  <c r="BK128" i="3"/>
  <c r="BK100" i="3"/>
  <c r="BK433" i="3"/>
  <c r="BK404" i="3"/>
  <c r="BK369" i="3"/>
  <c r="BK313" i="3"/>
  <c r="J263" i="3"/>
  <c r="BK196" i="3"/>
  <c r="J128" i="3"/>
  <c r="BK523" i="3"/>
  <c r="J493" i="3"/>
  <c r="BK445" i="3"/>
  <c r="BK392" i="3"/>
  <c r="BK324" i="3"/>
  <c r="J265" i="3"/>
  <c r="BK202" i="3"/>
  <c r="BK157" i="3"/>
  <c r="J515" i="3"/>
  <c r="BK84" i="4"/>
  <c r="J355" i="5"/>
  <c r="BK304" i="5"/>
  <c r="J263" i="5"/>
  <c r="BK237" i="5"/>
  <c r="J203" i="5"/>
  <c r="BK135" i="5"/>
  <c r="J304" i="5"/>
  <c r="J271" i="5"/>
  <c r="J238" i="5"/>
  <c r="J185" i="5"/>
  <c r="J126" i="5"/>
  <c r="J338" i="5"/>
  <c r="BK301" i="5"/>
  <c r="J252" i="5"/>
  <c r="J223" i="5"/>
  <c r="BK132" i="5"/>
  <c r="J162" i="5"/>
  <c r="J198" i="6"/>
  <c r="J136" i="6"/>
  <c r="BK216" i="6"/>
  <c r="BK176" i="6"/>
  <c r="J134" i="6"/>
  <c r="J227" i="6"/>
  <c r="J105" i="6"/>
  <c r="BK146" i="6"/>
  <c r="BK105" i="6"/>
  <c r="J201" i="7"/>
  <c r="J182" i="7"/>
  <c r="J169" i="7"/>
  <c r="BK151" i="7"/>
  <c r="BK125" i="7"/>
  <c r="J97" i="7"/>
  <c r="BK202" i="7"/>
  <c r="BK185" i="7"/>
  <c r="J167" i="7"/>
  <c r="J138" i="7"/>
  <c r="BK115" i="7"/>
  <c r="J99" i="7"/>
  <c r="J109" i="7"/>
  <c r="J191" i="7"/>
  <c r="BK168" i="7"/>
  <c r="BK148" i="7"/>
  <c r="J139" i="7"/>
  <c r="J114" i="7"/>
  <c r="BK97" i="8"/>
  <c r="J103" i="8"/>
  <c r="BK82" i="9"/>
  <c r="BK89" i="9"/>
  <c r="J206" i="2"/>
  <c r="J197" i="2"/>
  <c r="BK162" i="2"/>
  <c r="BK137" i="2"/>
  <c r="J116" i="2"/>
  <c r="J502" i="3"/>
  <c r="J376" i="3"/>
  <c r="J313" i="3"/>
  <c r="J209" i="3"/>
  <c r="J103" i="3"/>
  <c r="J427" i="3"/>
  <c r="BK400" i="3"/>
  <c r="J184" i="2"/>
  <c r="BK178" i="2"/>
  <c r="BK156" i="2"/>
  <c r="BK131" i="2"/>
  <c r="J105" i="2"/>
  <c r="BK479" i="3"/>
  <c r="J406" i="3"/>
  <c r="BK330" i="3"/>
  <c r="BK258" i="3"/>
  <c r="BK189" i="3"/>
  <c r="BK496" i="3"/>
  <c r="J416" i="3"/>
  <c r="BK379" i="3"/>
  <c r="BK333" i="3"/>
  <c r="BK283" i="3"/>
  <c r="J253" i="3"/>
  <c r="J191" i="3"/>
  <c r="BK140" i="3"/>
  <c r="J518" i="3"/>
  <c r="J463" i="3"/>
  <c r="BK430" i="3"/>
  <c r="J369" i="3"/>
  <c r="BK296" i="3"/>
  <c r="BK228" i="3"/>
  <c r="BK145" i="3"/>
  <c r="BK511" i="3"/>
  <c r="BK86" i="4"/>
  <c r="J344" i="5"/>
  <c r="J268" i="5"/>
  <c r="J243" i="5"/>
  <c r="BK178" i="5"/>
  <c r="BK347" i="5"/>
  <c r="BK322" i="5"/>
  <c r="J277" i="5"/>
  <c r="J256" i="5"/>
  <c r="J227" i="5"/>
  <c r="J139" i="5"/>
  <c r="J347" i="5"/>
  <c r="J307" i="5"/>
  <c r="BK256" i="5"/>
  <c r="BK225" i="5"/>
  <c r="BK160" i="5"/>
  <c r="BK171" i="5"/>
  <c r="J203" i="6"/>
  <c r="BK144" i="6"/>
  <c r="J221" i="6"/>
  <c r="J187" i="6"/>
  <c r="J152" i="6"/>
  <c r="J111" i="6"/>
  <c r="J97" i="6"/>
  <c r="J148" i="6"/>
  <c r="J212" i="7"/>
  <c r="BK198" i="7"/>
  <c r="J179" i="7"/>
  <c r="J162" i="7"/>
  <c r="J143" i="7"/>
  <c r="BK124" i="7"/>
  <c r="J100" i="7"/>
  <c r="BK200" i="7"/>
  <c r="BK183" i="7"/>
  <c r="BK162" i="7"/>
  <c r="J126" i="7"/>
  <c r="BK109" i="7"/>
  <c r="J144" i="7"/>
  <c r="BK111" i="7"/>
  <c r="BK195" i="7"/>
  <c r="BK176" i="7"/>
  <c r="BK156" i="7"/>
  <c r="J140" i="7"/>
  <c r="J123" i="7"/>
  <c r="BK107" i="8"/>
  <c r="BK109" i="8"/>
  <c r="BK94" i="8"/>
  <c r="J92" i="9"/>
  <c r="BK88" i="9"/>
  <c r="BK94" i="10"/>
  <c r="BK192" i="2"/>
  <c r="BK204" i="2"/>
  <c r="J181" i="2"/>
  <c r="J159" i="2"/>
  <c r="BK139" i="2"/>
  <c r="BK122" i="2"/>
  <c r="J100" i="2"/>
  <c r="J500" i="3"/>
  <c r="J451" i="3"/>
  <c r="J397" i="3"/>
  <c r="J303" i="3"/>
  <c r="J240" i="3"/>
  <c r="BK169" i="3"/>
  <c r="BK106" i="3"/>
  <c r="BK422" i="3"/>
  <c r="BK386" i="3"/>
  <c r="J340" i="3"/>
  <c r="J296" i="3"/>
  <c r="BK271" i="3"/>
  <c r="J199" i="3"/>
  <c r="J157" i="3"/>
  <c r="BK117" i="3"/>
  <c r="BK509" i="3"/>
  <c r="BK469" i="3"/>
  <c r="BK416" i="3"/>
  <c r="J362" i="3"/>
  <c r="BK311" i="3"/>
  <c r="BK255" i="3"/>
  <c r="BK199" i="3"/>
  <c r="BK154" i="3"/>
  <c r="J509" i="3"/>
  <c r="J85" i="4"/>
  <c r="J330" i="5"/>
  <c r="J293" i="5"/>
  <c r="J250" i="5"/>
  <c r="BK227" i="5"/>
  <c r="BK153" i="5"/>
  <c r="BK338" i="5"/>
  <c r="J301" i="5"/>
  <c r="BK268" i="5"/>
  <c r="J231" i="5"/>
  <c r="BK200" i="5"/>
  <c r="J135" i="5"/>
  <c r="J340" i="5"/>
  <c r="J317" i="5"/>
  <c r="BK269" i="5"/>
  <c r="BK238" i="5"/>
  <c r="J171" i="5"/>
  <c r="BK274" i="5"/>
  <c r="BK211" i="6"/>
  <c r="J189" i="6"/>
  <c r="BK118" i="6"/>
  <c r="J210" i="6"/>
  <c r="BK170" i="6"/>
  <c r="J212" i="6"/>
  <c r="J205" i="6"/>
  <c r="BK203" i="6"/>
  <c r="J192" i="6"/>
  <c r="BK181" i="6"/>
  <c r="J166" i="6"/>
  <c r="J161" i="6"/>
  <c r="BK121" i="6"/>
  <c r="BK153" i="6"/>
  <c r="J108" i="6"/>
  <c r="J200" i="7"/>
  <c r="J184" i="7"/>
  <c r="J165" i="7"/>
  <c r="BK132" i="7"/>
  <c r="J113" i="7"/>
  <c r="J211" i="7"/>
  <c r="BK189" i="7"/>
  <c r="J176" i="7"/>
  <c r="J149" i="7"/>
  <c r="BK134" i="7"/>
  <c r="J107" i="7"/>
  <c r="BK140" i="7"/>
  <c r="J108" i="7"/>
  <c r="BK190" i="7"/>
  <c r="BK170" i="7"/>
  <c r="J152" i="7"/>
  <c r="J131" i="7"/>
  <c r="BK97" i="7"/>
  <c r="BK100" i="8"/>
  <c r="J104" i="8"/>
  <c r="BK90" i="9"/>
  <c r="BK91" i="9"/>
  <c r="J97" i="10"/>
  <c r="J94" i="10"/>
  <c r="BK186" i="2"/>
  <c r="BK197" i="2"/>
  <c r="J168" i="2"/>
  <c r="BK150" i="2"/>
  <c r="BK128" i="2"/>
  <c r="BK105" i="2"/>
  <c r="J445" i="3"/>
  <c r="J424" i="3"/>
  <c r="J379" i="3"/>
  <c r="J319" i="3"/>
  <c r="BK248" i="3"/>
  <c r="BK125" i="3"/>
  <c r="BK482" i="3"/>
  <c r="J430" i="3"/>
  <c r="J373" i="3"/>
  <c r="J330" i="3"/>
  <c r="BK294" i="3"/>
  <c r="J246" i="3"/>
  <c r="J169" i="3"/>
  <c r="J131" i="3"/>
  <c r="J523" i="3"/>
  <c r="J489" i="3"/>
  <c r="BK424" i="3"/>
  <c r="BK376" i="3"/>
  <c r="BK301" i="3"/>
  <c r="BK263" i="3"/>
  <c r="BK240" i="3"/>
  <c r="J178" i="3"/>
  <c r="J138" i="3"/>
  <c r="J474" i="3"/>
  <c r="J352" i="5"/>
  <c r="BK332" i="5"/>
  <c r="J315" i="5"/>
  <c r="BK266" i="5"/>
  <c r="BK234" i="5"/>
  <c r="J187" i="5"/>
  <c r="BK108" i="5"/>
  <c r="J328" i="5"/>
  <c r="BK298" i="5"/>
  <c r="J272" i="5"/>
  <c r="J240" i="5"/>
  <c r="J189" i="5"/>
  <c r="BK111" i="5"/>
  <c r="BK326" i="5"/>
  <c r="BK279" i="5"/>
  <c r="BK241" i="5"/>
  <c r="BK187" i="5"/>
  <c r="J265" i="5"/>
  <c r="BK195" i="6"/>
  <c r="BK141" i="6"/>
  <c r="J223" i="6"/>
  <c r="J185" i="6"/>
  <c r="BK149" i="6"/>
  <c r="J224" i="6"/>
  <c r="J114" i="6"/>
  <c r="BK132" i="6"/>
  <c r="J203" i="7"/>
  <c r="BK186" i="7"/>
  <c r="BK163" i="7"/>
  <c r="BK152" i="7"/>
  <c r="BK123" i="7"/>
  <c r="BK99" i="7"/>
  <c r="BK203" i="7"/>
  <c r="BK184" i="7"/>
  <c r="J172" i="7"/>
  <c r="J150" i="7"/>
  <c r="J130" i="7"/>
  <c r="BK105" i="7"/>
  <c r="J125" i="7"/>
  <c r="J103" i="7"/>
  <c r="J185" i="7"/>
  <c r="BK171" i="7"/>
  <c r="BK149" i="7"/>
  <c r="BK133" i="7"/>
  <c r="BK108" i="8"/>
  <c r="J98" i="8"/>
  <c r="J100" i="8"/>
  <c r="J90" i="9"/>
  <c r="BK84" i="9"/>
  <c r="J101" i="10"/>
  <c r="BK92" i="10"/>
  <c r="J189" i="2"/>
  <c r="J199" i="2"/>
  <c r="BK172" i="2"/>
  <c r="J153" i="2"/>
  <c r="J134" i="2"/>
  <c r="BK111" i="2"/>
  <c r="J496" i="3"/>
  <c r="BK436" i="3"/>
  <c r="J386" i="3"/>
  <c r="BK321" i="3"/>
  <c r="BK275" i="3"/>
  <c r="J202" i="3"/>
  <c r="J145" i="3"/>
  <c r="J492" i="3"/>
  <c r="BK419" i="3"/>
  <c r="J392" i="3"/>
  <c r="J336" i="3"/>
  <c r="BK298" i="3"/>
  <c r="J238" i="3"/>
  <c r="BK183" i="3"/>
  <c r="BK151" i="3"/>
  <c r="J100" i="3"/>
  <c r="J507" i="3"/>
  <c r="BK461" i="3"/>
  <c r="BK373" i="3"/>
  <c r="J305" i="3"/>
  <c r="BK253" i="3"/>
  <c r="BK191" i="3"/>
  <c r="BK148" i="3"/>
  <c r="BK486" i="3"/>
  <c r="J86" i="4"/>
  <c r="BK328" i="5"/>
  <c r="BK271" i="5"/>
  <c r="J246" i="5"/>
  <c r="BK231" i="5"/>
  <c r="BK185" i="5"/>
  <c r="BK343" i="5"/>
  <c r="J279" i="5"/>
  <c r="BK243" i="5"/>
  <c r="J217" i="5"/>
  <c r="J142" i="5"/>
  <c r="BK352" i="5"/>
  <c r="BK313" i="5"/>
  <c r="J266" i="5"/>
  <c r="BK235" i="5"/>
  <c r="J176" i="5"/>
  <c r="BK100" i="5"/>
  <c r="BK210" i="6"/>
  <c r="J149" i="6"/>
  <c r="BK224" i="6"/>
  <c r="J195" i="6"/>
  <c r="BK155" i="6"/>
  <c r="BK103" i="6"/>
  <c r="J132" i="6"/>
  <c r="J170" i="6"/>
  <c r="J123" i="6"/>
  <c r="BK205" i="7"/>
  <c r="J194" i="7"/>
  <c r="J164" i="7"/>
  <c r="BK154" i="7"/>
  <c r="BK130" i="7"/>
  <c r="J111" i="7"/>
  <c r="J210" i="7"/>
  <c r="J193" i="7"/>
  <c r="BK181" i="7"/>
  <c r="J154" i="7"/>
  <c r="BK128" i="7"/>
  <c r="BK108" i="7"/>
  <c r="J133" i="7"/>
  <c r="BK101" i="7"/>
  <c r="J181" i="7"/>
  <c r="BK153" i="7"/>
  <c r="J135" i="7"/>
  <c r="J96" i="7"/>
  <c r="BK103" i="8"/>
  <c r="J108" i="8"/>
  <c r="J89" i="9"/>
  <c r="J82" i="9"/>
  <c r="T99" i="2" l="1"/>
  <c r="T92" i="2"/>
  <c r="T136" i="2"/>
  <c r="R149" i="2"/>
  <c r="R155" i="2"/>
  <c r="BK164" i="2"/>
  <c r="J164" i="2" s="1"/>
  <c r="J67" i="2" s="1"/>
  <c r="BK171" i="2"/>
  <c r="J171" i="2"/>
  <c r="J68" i="2" s="1"/>
  <c r="BK191" i="2"/>
  <c r="J191" i="2" s="1"/>
  <c r="J69" i="2" s="1"/>
  <c r="R196" i="2"/>
  <c r="P201" i="2"/>
  <c r="P99" i="3"/>
  <c r="T137" i="3"/>
  <c r="P162" i="3"/>
  <c r="R174" i="3"/>
  <c r="R201" i="3"/>
  <c r="P293" i="3"/>
  <c r="P327" i="3"/>
  <c r="R343" i="3"/>
  <c r="T350" i="3"/>
  <c r="T375" i="3"/>
  <c r="T399" i="3"/>
  <c r="T429" i="3"/>
  <c r="BK450" i="3"/>
  <c r="J450" i="3" s="1"/>
  <c r="J75" i="3" s="1"/>
  <c r="P495" i="3"/>
  <c r="T517" i="3"/>
  <c r="P83" i="4"/>
  <c r="P82" i="4"/>
  <c r="P81" i="4" s="1"/>
  <c r="AU57" i="1" s="1"/>
  <c r="P99" i="5"/>
  <c r="BK170" i="5"/>
  <c r="J170" i="5" s="1"/>
  <c r="J62" i="5" s="1"/>
  <c r="T170" i="5"/>
  <c r="BK188" i="5"/>
  <c r="J188" i="5"/>
  <c r="J64" i="5" s="1"/>
  <c r="T188" i="5"/>
  <c r="BK216" i="5"/>
  <c r="J216" i="5" s="1"/>
  <c r="J67" i="5" s="1"/>
  <c r="BK276" i="5"/>
  <c r="J276" i="5"/>
  <c r="J68" i="5" s="1"/>
  <c r="T276" i="5"/>
  <c r="R295" i="5"/>
  <c r="BK310" i="5"/>
  <c r="J310" i="5" s="1"/>
  <c r="J72" i="5" s="1"/>
  <c r="T310" i="5"/>
  <c r="T321" i="5"/>
  <c r="R342" i="5"/>
  <c r="T346" i="5"/>
  <c r="R96" i="6"/>
  <c r="T120" i="6"/>
  <c r="R131" i="6"/>
  <c r="P138" i="6"/>
  <c r="T138" i="6"/>
  <c r="P143" i="6"/>
  <c r="T143" i="6"/>
  <c r="R151" i="6"/>
  <c r="P178" i="6"/>
  <c r="P200" i="6"/>
  <c r="P218" i="6"/>
  <c r="BK110" i="8"/>
  <c r="J110" i="8" s="1"/>
  <c r="J69" i="8" s="1"/>
  <c r="BK81" i="9"/>
  <c r="J81" i="9"/>
  <c r="J60" i="9" s="1"/>
  <c r="BK99" i="2"/>
  <c r="J99" i="2" s="1"/>
  <c r="J62" i="2" s="1"/>
  <c r="P136" i="2"/>
  <c r="T149" i="2"/>
  <c r="T155" i="2"/>
  <c r="R164" i="2"/>
  <c r="R171" i="2"/>
  <c r="P191" i="2"/>
  <c r="BK196" i="2"/>
  <c r="J196" i="2"/>
  <c r="J70" i="2" s="1"/>
  <c r="BK201" i="2"/>
  <c r="J201" i="2" s="1"/>
  <c r="J71" i="2" s="1"/>
  <c r="R99" i="3"/>
  <c r="BK137" i="3"/>
  <c r="J137" i="3" s="1"/>
  <c r="J62" i="3" s="1"/>
  <c r="BK162" i="3"/>
  <c r="J162" i="3"/>
  <c r="J63" i="3" s="1"/>
  <c r="P174" i="3"/>
  <c r="T201" i="3"/>
  <c r="BK293" i="3"/>
  <c r="J293" i="3" s="1"/>
  <c r="J66" i="3" s="1"/>
  <c r="BK327" i="3"/>
  <c r="J327" i="3"/>
  <c r="J67" i="3" s="1"/>
  <c r="BK343" i="3"/>
  <c r="J343" i="3" s="1"/>
  <c r="J70" i="3" s="1"/>
  <c r="BK350" i="3"/>
  <c r="J350" i="3"/>
  <c r="J71" i="3" s="1"/>
  <c r="BK375" i="3"/>
  <c r="J375" i="3" s="1"/>
  <c r="J72" i="3" s="1"/>
  <c r="BK399" i="3"/>
  <c r="J399" i="3"/>
  <c r="J73" i="3" s="1"/>
  <c r="BK429" i="3"/>
  <c r="J429" i="3" s="1"/>
  <c r="J74" i="3" s="1"/>
  <c r="R450" i="3"/>
  <c r="T495" i="3"/>
  <c r="P517" i="3"/>
  <c r="T83" i="4"/>
  <c r="T82" i="4" s="1"/>
  <c r="T81" i="4" s="1"/>
  <c r="R99" i="5"/>
  <c r="P170" i="5"/>
  <c r="BK181" i="5"/>
  <c r="J181" i="5" s="1"/>
  <c r="J63" i="5" s="1"/>
  <c r="R181" i="5"/>
  <c r="R188" i="5"/>
  <c r="T216" i="5"/>
  <c r="R276" i="5"/>
  <c r="P295" i="5"/>
  <c r="P310" i="5"/>
  <c r="P321" i="5"/>
  <c r="BK342" i="5"/>
  <c r="J342" i="5"/>
  <c r="J74" i="5" s="1"/>
  <c r="BK346" i="5"/>
  <c r="J346" i="5" s="1"/>
  <c r="J75" i="5" s="1"/>
  <c r="P346" i="5"/>
  <c r="BK96" i="6"/>
  <c r="J96" i="6" s="1"/>
  <c r="J61" i="6" s="1"/>
  <c r="T96" i="6"/>
  <c r="T95" i="6"/>
  <c r="BK120" i="6"/>
  <c r="J120" i="6"/>
  <c r="J64" i="6" s="1"/>
  <c r="P120" i="6"/>
  <c r="P131" i="6"/>
  <c r="BK138" i="6"/>
  <c r="J138" i="6" s="1"/>
  <c r="J67" i="6" s="1"/>
  <c r="BK143" i="6"/>
  <c r="J143" i="6"/>
  <c r="J68" i="6" s="1"/>
  <c r="R143" i="6"/>
  <c r="P151" i="6"/>
  <c r="BK178" i="6"/>
  <c r="J178" i="6" s="1"/>
  <c r="J70" i="6" s="1"/>
  <c r="T178" i="6"/>
  <c r="T200" i="6"/>
  <c r="R218" i="6"/>
  <c r="BK94" i="7"/>
  <c r="R94" i="7"/>
  <c r="P122" i="7"/>
  <c r="T122" i="7"/>
  <c r="P146" i="7"/>
  <c r="T146" i="7"/>
  <c r="P160" i="7"/>
  <c r="R160" i="7"/>
  <c r="BK174" i="7"/>
  <c r="J174" i="7" s="1"/>
  <c r="J69" i="7" s="1"/>
  <c r="T174" i="7"/>
  <c r="R192" i="7"/>
  <c r="P208" i="7"/>
  <c r="T92" i="8"/>
  <c r="T96" i="8"/>
  <c r="R101" i="8"/>
  <c r="P106" i="8"/>
  <c r="R110" i="8"/>
  <c r="P86" i="10"/>
  <c r="BK91" i="10"/>
  <c r="J91" i="10" s="1"/>
  <c r="J62" i="10" s="1"/>
  <c r="R91" i="10"/>
  <c r="P96" i="10"/>
  <c r="R99" i="2"/>
  <c r="R92" i="2"/>
  <c r="R136" i="2"/>
  <c r="P149" i="2"/>
  <c r="P155" i="2"/>
  <c r="P164" i="2"/>
  <c r="T171" i="2"/>
  <c r="T191" i="2"/>
  <c r="T196" i="2"/>
  <c r="T201" i="2"/>
  <c r="T99" i="3"/>
  <c r="P137" i="3"/>
  <c r="T162" i="3"/>
  <c r="T174" i="3"/>
  <c r="P201" i="3"/>
  <c r="T293" i="3"/>
  <c r="R327" i="3"/>
  <c r="P343" i="3"/>
  <c r="R350" i="3"/>
  <c r="R375" i="3"/>
  <c r="P399" i="3"/>
  <c r="P429" i="3"/>
  <c r="P450" i="3"/>
  <c r="BK495" i="3"/>
  <c r="J495" i="3"/>
  <c r="J76" i="3" s="1"/>
  <c r="BK517" i="3"/>
  <c r="J517" i="3" s="1"/>
  <c r="J77" i="3" s="1"/>
  <c r="BK83" i="4"/>
  <c r="J83" i="4"/>
  <c r="J61" i="4" s="1"/>
  <c r="BK99" i="5"/>
  <c r="J99" i="5" s="1"/>
  <c r="J61" i="5" s="1"/>
  <c r="R216" i="5"/>
  <c r="BK321" i="5"/>
  <c r="J321" i="5" s="1"/>
  <c r="J73" i="5" s="1"/>
  <c r="BK200" i="6"/>
  <c r="J200" i="6"/>
  <c r="J71" i="6" s="1"/>
  <c r="T160" i="7"/>
  <c r="R174" i="7"/>
  <c r="P192" i="7"/>
  <c r="BK208" i="7"/>
  <c r="J208" i="7"/>
  <c r="J71" i="7" s="1"/>
  <c r="T208" i="7"/>
  <c r="BK92" i="8"/>
  <c r="J92" i="8"/>
  <c r="J64" i="8" s="1"/>
  <c r="R92" i="8"/>
  <c r="P96" i="8"/>
  <c r="P101" i="8"/>
  <c r="BK106" i="8"/>
  <c r="J106" i="8"/>
  <c r="J68" i="8" s="1"/>
  <c r="T106" i="8"/>
  <c r="T110" i="8"/>
  <c r="R86" i="10"/>
  <c r="P91" i="10"/>
  <c r="BK96" i="10"/>
  <c r="J96" i="10" s="1"/>
  <c r="J63" i="10" s="1"/>
  <c r="T96" i="10"/>
  <c r="P99" i="2"/>
  <c r="P92" i="2" s="1"/>
  <c r="BK136" i="2"/>
  <c r="J136" i="2" s="1"/>
  <c r="J63" i="2" s="1"/>
  <c r="BK149" i="2"/>
  <c r="J149" i="2"/>
  <c r="J65" i="2" s="1"/>
  <c r="BK155" i="2"/>
  <c r="J155" i="2" s="1"/>
  <c r="J66" i="2" s="1"/>
  <c r="T164" i="2"/>
  <c r="P171" i="2"/>
  <c r="R191" i="2"/>
  <c r="P196" i="2"/>
  <c r="R201" i="2"/>
  <c r="BK99" i="3"/>
  <c r="J99" i="3" s="1"/>
  <c r="J61" i="3" s="1"/>
  <c r="R137" i="3"/>
  <c r="R162" i="3"/>
  <c r="BK174" i="3"/>
  <c r="J174" i="3"/>
  <c r="J64" i="3" s="1"/>
  <c r="BK201" i="3"/>
  <c r="J201" i="3" s="1"/>
  <c r="J65" i="3" s="1"/>
  <c r="R293" i="3"/>
  <c r="T327" i="3"/>
  <c r="T343" i="3"/>
  <c r="P350" i="3"/>
  <c r="P375" i="3"/>
  <c r="R399" i="3"/>
  <c r="R429" i="3"/>
  <c r="T450" i="3"/>
  <c r="R495" i="3"/>
  <c r="R517" i="3"/>
  <c r="R83" i="4"/>
  <c r="R82" i="4"/>
  <c r="R81" i="4" s="1"/>
  <c r="T99" i="5"/>
  <c r="R170" i="5"/>
  <c r="P181" i="5"/>
  <c r="T181" i="5"/>
  <c r="P188" i="5"/>
  <c r="P216" i="5"/>
  <c r="P276" i="5"/>
  <c r="BK295" i="5"/>
  <c r="J295" i="5"/>
  <c r="J69" i="5" s="1"/>
  <c r="T295" i="5"/>
  <c r="R310" i="5"/>
  <c r="R321" i="5"/>
  <c r="P342" i="5"/>
  <c r="T342" i="5"/>
  <c r="R346" i="5"/>
  <c r="P96" i="6"/>
  <c r="P95" i="6" s="1"/>
  <c r="R120" i="6"/>
  <c r="BK131" i="6"/>
  <c r="J131" i="6"/>
  <c r="J66" i="6" s="1"/>
  <c r="T131" i="6"/>
  <c r="R138" i="6"/>
  <c r="BK151" i="6"/>
  <c r="J151" i="6" s="1"/>
  <c r="J69" i="6" s="1"/>
  <c r="T151" i="6"/>
  <c r="R178" i="6"/>
  <c r="R200" i="6"/>
  <c r="BK218" i="6"/>
  <c r="J218" i="6" s="1"/>
  <c r="J72" i="6" s="1"/>
  <c r="T218" i="6"/>
  <c r="P94" i="7"/>
  <c r="T94" i="7"/>
  <c r="BK122" i="7"/>
  <c r="J122" i="7" s="1"/>
  <c r="J66" i="7" s="1"/>
  <c r="R122" i="7"/>
  <c r="BK146" i="7"/>
  <c r="J146" i="7" s="1"/>
  <c r="J67" i="7" s="1"/>
  <c r="R146" i="7"/>
  <c r="BK160" i="7"/>
  <c r="J160" i="7" s="1"/>
  <c r="J68" i="7" s="1"/>
  <c r="P174" i="7"/>
  <c r="BK192" i="7"/>
  <c r="J192" i="7" s="1"/>
  <c r="J70" i="7" s="1"/>
  <c r="T192" i="7"/>
  <c r="R208" i="7"/>
  <c r="P92" i="8"/>
  <c r="BK96" i="8"/>
  <c r="J96" i="8" s="1"/>
  <c r="J65" i="8" s="1"/>
  <c r="R96" i="8"/>
  <c r="BK101" i="8"/>
  <c r="J101" i="8" s="1"/>
  <c r="J67" i="8" s="1"/>
  <c r="T101" i="8"/>
  <c r="R106" i="8"/>
  <c r="P110" i="8"/>
  <c r="P81" i="9"/>
  <c r="P80" i="9" s="1"/>
  <c r="AU63" i="1" s="1"/>
  <c r="R81" i="9"/>
  <c r="R80" i="9"/>
  <c r="T81" i="9"/>
  <c r="T80" i="9"/>
  <c r="BK86" i="10"/>
  <c r="J86" i="10"/>
  <c r="J61" i="10" s="1"/>
  <c r="T86" i="10"/>
  <c r="T85" i="10" s="1"/>
  <c r="T84" i="10" s="1"/>
  <c r="T91" i="10"/>
  <c r="R96" i="10"/>
  <c r="BK117" i="6"/>
  <c r="J117" i="6"/>
  <c r="J63" i="6" s="1"/>
  <c r="BK229" i="6"/>
  <c r="J229" i="6" s="1"/>
  <c r="J74" i="6" s="1"/>
  <c r="BK93" i="2"/>
  <c r="J93" i="2"/>
  <c r="J61" i="2" s="1"/>
  <c r="BK339" i="3"/>
  <c r="J339" i="3" s="1"/>
  <c r="J68" i="3" s="1"/>
  <c r="BK211" i="5"/>
  <c r="J211" i="5"/>
  <c r="J66" i="5" s="1"/>
  <c r="BK306" i="5"/>
  <c r="J306" i="5" s="1"/>
  <c r="J70" i="5" s="1"/>
  <c r="BK226" i="6"/>
  <c r="J226" i="6"/>
  <c r="J73" i="6" s="1"/>
  <c r="BK120" i="7"/>
  <c r="J120" i="7" s="1"/>
  <c r="J65" i="7" s="1"/>
  <c r="BK103" i="10"/>
  <c r="J103" i="10"/>
  <c r="J64" i="10" s="1"/>
  <c r="BK99" i="8"/>
  <c r="J99" i="8" s="1"/>
  <c r="J66" i="8" s="1"/>
  <c r="F55" i="3"/>
  <c r="BK207" i="5"/>
  <c r="J207" i="5" s="1"/>
  <c r="J65" i="5" s="1"/>
  <c r="BK351" i="5"/>
  <c r="J351" i="5"/>
  <c r="J76" i="5" s="1"/>
  <c r="BK354" i="5"/>
  <c r="J354" i="5" s="1"/>
  <c r="J77" i="5" s="1"/>
  <c r="BK113" i="6"/>
  <c r="J113" i="6"/>
  <c r="J62" i="6" s="1"/>
  <c r="J55" i="10"/>
  <c r="BE94" i="10"/>
  <c r="BE99" i="10"/>
  <c r="E48" i="10"/>
  <c r="BE87" i="10"/>
  <c r="BE89" i="10"/>
  <c r="BE104" i="10"/>
  <c r="J52" i="10"/>
  <c r="F55" i="10"/>
  <c r="BE97" i="10"/>
  <c r="BE101" i="10"/>
  <c r="BE92" i="10"/>
  <c r="J52" i="9"/>
  <c r="F55" i="9"/>
  <c r="E70" i="9"/>
  <c r="BE82" i="9"/>
  <c r="BE83" i="9"/>
  <c r="BE85" i="9"/>
  <c r="BE86" i="9"/>
  <c r="BE89" i="9"/>
  <c r="BE90" i="9"/>
  <c r="BE91" i="9"/>
  <c r="BE84" i="9"/>
  <c r="BE87" i="9"/>
  <c r="J55" i="9"/>
  <c r="BE88" i="9"/>
  <c r="BE92" i="9"/>
  <c r="BE93" i="9"/>
  <c r="BE103" i="8"/>
  <c r="BE111" i="8"/>
  <c r="J94" i="7"/>
  <c r="J64" i="7" s="1"/>
  <c r="E50" i="8"/>
  <c r="F58" i="8"/>
  <c r="F59" i="8"/>
  <c r="BE93" i="8"/>
  <c r="BE95" i="8"/>
  <c r="BE98" i="8"/>
  <c r="BE100" i="8"/>
  <c r="BE104" i="8"/>
  <c r="BE108" i="8"/>
  <c r="BE109" i="8"/>
  <c r="BE112" i="8"/>
  <c r="J56" i="8"/>
  <c r="J58" i="8"/>
  <c r="J59" i="8"/>
  <c r="BE94" i="8"/>
  <c r="BE97" i="8"/>
  <c r="BE102" i="8"/>
  <c r="BE105" i="8"/>
  <c r="BE107" i="8"/>
  <c r="BK130" i="6"/>
  <c r="J130" i="6"/>
  <c r="J65" i="6" s="1"/>
  <c r="F59" i="7"/>
  <c r="J89" i="7"/>
  <c r="BE98" i="7"/>
  <c r="BE99" i="7"/>
  <c r="BE106" i="7"/>
  <c r="BE107" i="7"/>
  <c r="BE109" i="7"/>
  <c r="BE114" i="7"/>
  <c r="BE116" i="7"/>
  <c r="BE125" i="7"/>
  <c r="BE128" i="7"/>
  <c r="BE129" i="7"/>
  <c r="BE151" i="7"/>
  <c r="BE154" i="7"/>
  <c r="BE156" i="7"/>
  <c r="BE158" i="7"/>
  <c r="BE163" i="7"/>
  <c r="BE165" i="7"/>
  <c r="BE166" i="7"/>
  <c r="BE167" i="7"/>
  <c r="BE170" i="7"/>
  <c r="BE172" i="7"/>
  <c r="BE177" i="7"/>
  <c r="BE179" i="7"/>
  <c r="BE181" i="7"/>
  <c r="BE183" i="7"/>
  <c r="BE189" i="7"/>
  <c r="BE191" i="7"/>
  <c r="BE193" i="7"/>
  <c r="BE198" i="7"/>
  <c r="BE199" i="7"/>
  <c r="BE200" i="7"/>
  <c r="BK95" i="6"/>
  <c r="J95" i="6" s="1"/>
  <c r="J60" i="6" s="1"/>
  <c r="BE96" i="7"/>
  <c r="BE103" i="7"/>
  <c r="BE104" i="7"/>
  <c r="BE105" i="7"/>
  <c r="BE113" i="7"/>
  <c r="BE115" i="7"/>
  <c r="BE117" i="7"/>
  <c r="BE121" i="7"/>
  <c r="BE123" i="7"/>
  <c r="BE127" i="7"/>
  <c r="BE132" i="7"/>
  <c r="BE133" i="7"/>
  <c r="BE134" i="7"/>
  <c r="BE135" i="7"/>
  <c r="BE137" i="7"/>
  <c r="BE138" i="7"/>
  <c r="BE139" i="7"/>
  <c r="BE141" i="7"/>
  <c r="BE143" i="7"/>
  <c r="BE147" i="7"/>
  <c r="BE173" i="7"/>
  <c r="BE178" i="7"/>
  <c r="E50" i="7"/>
  <c r="F58" i="7"/>
  <c r="J59" i="7"/>
  <c r="BE97" i="7"/>
  <c r="BE102" i="7"/>
  <c r="BE110" i="7"/>
  <c r="BE112" i="7"/>
  <c r="BE124" i="7"/>
  <c r="BE130" i="7"/>
  <c r="BE131" i="7"/>
  <c r="BE136" i="7"/>
  <c r="BE148" i="7"/>
  <c r="BE149" i="7"/>
  <c r="BE152" i="7"/>
  <c r="BE159" i="7"/>
  <c r="BE161" i="7"/>
  <c r="BE164" i="7"/>
  <c r="BE168" i="7"/>
  <c r="BE169" i="7"/>
  <c r="BE180" i="7"/>
  <c r="BE182" i="7"/>
  <c r="BE184" i="7"/>
  <c r="BE186" i="7"/>
  <c r="BE187" i="7"/>
  <c r="BE188" i="7"/>
  <c r="BE195" i="7"/>
  <c r="BE196" i="7"/>
  <c r="BE197" i="7"/>
  <c r="BE210" i="7"/>
  <c r="J56" i="7"/>
  <c r="BE95" i="7"/>
  <c r="BE100" i="7"/>
  <c r="BE101" i="7"/>
  <c r="BE108" i="7"/>
  <c r="BE111" i="7"/>
  <c r="BE118" i="7"/>
  <c r="BE119" i="7"/>
  <c r="BE126" i="7"/>
  <c r="BE140" i="7"/>
  <c r="BE142" i="7"/>
  <c r="BE144" i="7"/>
  <c r="BE145" i="7"/>
  <c r="BE150" i="7"/>
  <c r="BE153" i="7"/>
  <c r="BE155" i="7"/>
  <c r="BE157" i="7"/>
  <c r="BE162" i="7"/>
  <c r="BE171" i="7"/>
  <c r="BE175" i="7"/>
  <c r="BE176" i="7"/>
  <c r="BE185" i="7"/>
  <c r="BE190" i="7"/>
  <c r="BE194" i="7"/>
  <c r="BE201" i="7"/>
  <c r="BE202" i="7"/>
  <c r="BE203" i="7"/>
  <c r="BE204" i="7"/>
  <c r="BE205" i="7"/>
  <c r="BE206" i="7"/>
  <c r="BE207" i="7"/>
  <c r="BE209" i="7"/>
  <c r="BE211" i="7"/>
  <c r="BE212" i="7"/>
  <c r="F55" i="6"/>
  <c r="J88" i="6"/>
  <c r="J91" i="6"/>
  <c r="BE97" i="6"/>
  <c r="BE100" i="6"/>
  <c r="BE118" i="6"/>
  <c r="BE136" i="6"/>
  <c r="BE148" i="6"/>
  <c r="BE157" i="6"/>
  <c r="BE159" i="6"/>
  <c r="BE161" i="6"/>
  <c r="BE170" i="6"/>
  <c r="BE174" i="6"/>
  <c r="BE176" i="6"/>
  <c r="BE179" i="6"/>
  <c r="BE187" i="6"/>
  <c r="BE108" i="6"/>
  <c r="BE114" i="6"/>
  <c r="BE126" i="6"/>
  <c r="BE132" i="6"/>
  <c r="BE139" i="6"/>
  <c r="BE144" i="6"/>
  <c r="BE153" i="6"/>
  <c r="BE168" i="6"/>
  <c r="BE172" i="6"/>
  <c r="BE192" i="6"/>
  <c r="BE195" i="6"/>
  <c r="BE201" i="6"/>
  <c r="BE207" i="6"/>
  <c r="BE212" i="6"/>
  <c r="BE216" i="6"/>
  <c r="E48" i="6"/>
  <c r="BE103" i="6"/>
  <c r="BE111" i="6"/>
  <c r="BE128" i="6"/>
  <c r="BE134" i="6"/>
  <c r="BE141" i="6"/>
  <c r="BE165" i="6"/>
  <c r="BE181" i="6"/>
  <c r="BE183" i="6"/>
  <c r="BE185" i="6"/>
  <c r="BE198" i="6"/>
  <c r="BE204" i="6"/>
  <c r="BE205" i="6"/>
  <c r="BE206" i="6"/>
  <c r="BE209" i="6"/>
  <c r="BE211" i="6"/>
  <c r="BE214" i="6"/>
  <c r="BE221" i="6"/>
  <c r="BE224" i="6"/>
  <c r="BE227" i="6"/>
  <c r="BE105" i="6"/>
  <c r="BE121" i="6"/>
  <c r="BE123" i="6"/>
  <c r="BE146" i="6"/>
  <c r="BE149" i="6"/>
  <c r="BE152" i="6"/>
  <c r="BE155" i="6"/>
  <c r="BE163" i="6"/>
  <c r="BE166" i="6"/>
  <c r="BE189" i="6"/>
  <c r="BE203" i="6"/>
  <c r="BE210" i="6"/>
  <c r="BE219" i="6"/>
  <c r="BE223" i="6"/>
  <c r="BE230" i="6"/>
  <c r="E87" i="5"/>
  <c r="BE243" i="5"/>
  <c r="F55" i="5"/>
  <c r="BE111" i="5"/>
  <c r="BE118" i="5"/>
  <c r="BE126" i="5"/>
  <c r="BE129" i="5"/>
  <c r="BE135" i="5"/>
  <c r="BE139" i="5"/>
  <c r="BE155" i="5"/>
  <c r="BE162" i="5"/>
  <c r="BE171" i="5"/>
  <c r="BE178" i="5"/>
  <c r="BE182" i="5"/>
  <c r="BE185" i="5"/>
  <c r="BE195" i="5"/>
  <c r="BE200" i="5"/>
  <c r="BE212" i="5"/>
  <c r="BE219" i="5"/>
  <c r="BE229" i="5"/>
  <c r="BE232" i="5"/>
  <c r="BE234" i="5"/>
  <c r="BE237" i="5"/>
  <c r="BE240" i="5"/>
  <c r="BE244" i="5"/>
  <c r="BE250" i="5"/>
  <c r="BE252" i="5"/>
  <c r="BE254" i="5"/>
  <c r="BE258" i="5"/>
  <c r="BE260" i="5"/>
  <c r="BE262" i="5"/>
  <c r="BE263" i="5"/>
  <c r="BE271" i="5"/>
  <c r="BE274" i="5"/>
  <c r="BE277" i="5"/>
  <c r="BE279" i="5"/>
  <c r="BE282" i="5"/>
  <c r="BE288" i="5"/>
  <c r="BE298" i="5"/>
  <c r="BE301" i="5"/>
  <c r="BE319" i="5"/>
  <c r="BE322" i="5"/>
  <c r="BE328" i="5"/>
  <c r="BE332" i="5"/>
  <c r="BE343" i="5"/>
  <c r="BE344" i="5"/>
  <c r="J91" i="5"/>
  <c r="J94" i="5"/>
  <c r="BE108" i="5"/>
  <c r="BE124" i="5"/>
  <c r="BE142" i="5"/>
  <c r="BE153" i="5"/>
  <c r="BE168" i="5"/>
  <c r="BE203" i="5"/>
  <c r="BE208" i="5"/>
  <c r="BE217" i="5"/>
  <c r="BE221" i="5"/>
  <c r="BE235" i="5"/>
  <c r="BE238" i="5"/>
  <c r="BE241" i="5"/>
  <c r="BE247" i="5"/>
  <c r="BE256" i="5"/>
  <c r="BE266" i="5"/>
  <c r="BE269" i="5"/>
  <c r="BE285" i="5"/>
  <c r="BE293" i="5"/>
  <c r="BE296" i="5"/>
  <c r="BE304" i="5"/>
  <c r="BE307" i="5"/>
  <c r="BE317" i="5"/>
  <c r="BE333" i="5"/>
  <c r="BE335" i="5"/>
  <c r="BE340" i="5"/>
  <c r="BE347" i="5"/>
  <c r="BE349" i="5"/>
  <c r="BE352" i="5"/>
  <c r="BE100" i="5"/>
  <c r="BE103" i="5"/>
  <c r="BE132" i="5"/>
  <c r="BE144" i="5"/>
  <c r="BE150" i="5"/>
  <c r="BE160" i="5"/>
  <c r="BE176" i="5"/>
  <c r="BE187" i="5"/>
  <c r="BE189" i="5"/>
  <c r="BE223" i="5"/>
  <c r="BE225" i="5"/>
  <c r="BE227" i="5"/>
  <c r="BE231" i="5"/>
  <c r="BE246" i="5"/>
  <c r="BE249" i="5"/>
  <c r="BE265" i="5"/>
  <c r="BE268" i="5"/>
  <c r="BE272" i="5"/>
  <c r="BE284" i="5"/>
  <c r="BE311" i="5"/>
  <c r="BE313" i="5"/>
  <c r="BE315" i="5"/>
  <c r="BE324" i="5"/>
  <c r="BE326" i="5"/>
  <c r="BE330" i="5"/>
  <c r="BE334" i="5"/>
  <c r="BE338" i="5"/>
  <c r="BE355" i="5"/>
  <c r="F55" i="4"/>
  <c r="J75" i="4"/>
  <c r="J55" i="4"/>
  <c r="BE85" i="4"/>
  <c r="BE87" i="4"/>
  <c r="E48" i="4"/>
  <c r="BE84" i="4"/>
  <c r="BE86" i="4"/>
  <c r="BE183" i="3"/>
  <c r="BE463" i="3"/>
  <c r="BE474" i="3"/>
  <c r="BE482" i="3"/>
  <c r="BE489" i="3"/>
  <c r="BE492" i="3"/>
  <c r="BE496" i="3"/>
  <c r="BE498" i="3"/>
  <c r="BE500" i="3"/>
  <c r="BE514" i="3"/>
  <c r="BK92" i="2"/>
  <c r="J92" i="2" s="1"/>
  <c r="J60" i="2" s="1"/>
  <c r="J55" i="3"/>
  <c r="BE106" i="3"/>
  <c r="BE138" i="3"/>
  <c r="BE159" i="3"/>
  <c r="BE169" i="3"/>
  <c r="BE171" i="3"/>
  <c r="BE178" i="3"/>
  <c r="BE189" i="3"/>
  <c r="BE196" i="3"/>
  <c r="BE209" i="3"/>
  <c r="BE211" i="3"/>
  <c r="BE221" i="3"/>
  <c r="BE226" i="3"/>
  <c r="BE238" i="3"/>
  <c r="BE253" i="3"/>
  <c r="BE255" i="3"/>
  <c r="BE258" i="3"/>
  <c r="BE260" i="3"/>
  <c r="BE265" i="3"/>
  <c r="BE273" i="3"/>
  <c r="BE283" i="3"/>
  <c r="BE286" i="3"/>
  <c r="BE294" i="3"/>
  <c r="BE311" i="3"/>
  <c r="BE336" i="3"/>
  <c r="BE340" i="3"/>
  <c r="BE344" i="3"/>
  <c r="BE356" i="3"/>
  <c r="BE362" i="3"/>
  <c r="BE371" i="3"/>
  <c r="BE386" i="3"/>
  <c r="BE389" i="3"/>
  <c r="BE397" i="3"/>
  <c r="BE404" i="3"/>
  <c r="BE413" i="3"/>
  <c r="BE419" i="3"/>
  <c r="BE422" i="3"/>
  <c r="BE433" i="3"/>
  <c r="BE451" i="3"/>
  <c r="BE457" i="3"/>
  <c r="BE461" i="3"/>
  <c r="BE479" i="3"/>
  <c r="BE483" i="3"/>
  <c r="BE493" i="3"/>
  <c r="BE504" i="3"/>
  <c r="BE515" i="3"/>
  <c r="BE518" i="3"/>
  <c r="BE523" i="3"/>
  <c r="BE529" i="3"/>
  <c r="BK148" i="2"/>
  <c r="J148" i="2" s="1"/>
  <c r="J64" i="2" s="1"/>
  <c r="J52" i="3"/>
  <c r="BE100" i="3"/>
  <c r="BE109" i="3"/>
  <c r="BE114" i="3"/>
  <c r="BE119" i="3"/>
  <c r="BE128" i="3"/>
  <c r="BE140" i="3"/>
  <c r="BE145" i="3"/>
  <c r="BE148" i="3"/>
  <c r="BE154" i="3"/>
  <c r="BE163" i="3"/>
  <c r="BE175" i="3"/>
  <c r="BE193" i="3"/>
  <c r="BE199" i="3"/>
  <c r="BE202" i="3"/>
  <c r="BE228" i="3"/>
  <c r="BE246" i="3"/>
  <c r="BE248" i="3"/>
  <c r="BE263" i="3"/>
  <c r="BE289" i="3"/>
  <c r="BE296" i="3"/>
  <c r="BE303" i="3"/>
  <c r="BE313" i="3"/>
  <c r="BE316" i="3"/>
  <c r="BE319" i="3"/>
  <c r="BE321" i="3"/>
  <c r="BE324" i="3"/>
  <c r="BE330" i="3"/>
  <c r="BE351" i="3"/>
  <c r="BE360" i="3"/>
  <c r="BE367" i="3"/>
  <c r="BE373" i="3"/>
  <c r="BE376" i="3"/>
  <c r="BE379" i="3"/>
  <c r="BE381" i="3"/>
  <c r="BE384" i="3"/>
  <c r="BE392" i="3"/>
  <c r="BE395" i="3"/>
  <c r="BE402" i="3"/>
  <c r="BE406" i="3"/>
  <c r="BE411" i="3"/>
  <c r="BE424" i="3"/>
  <c r="BE427" i="3"/>
  <c r="BE430" i="3"/>
  <c r="BE443" i="3"/>
  <c r="BE445" i="3"/>
  <c r="BE468" i="3"/>
  <c r="BE502" i="3"/>
  <c r="BE507" i="3"/>
  <c r="BE511" i="3"/>
  <c r="E48" i="3"/>
  <c r="BE103" i="3"/>
  <c r="BE111" i="3"/>
  <c r="BE117" i="3"/>
  <c r="BE122" i="3"/>
  <c r="BE125" i="3"/>
  <c r="BE131" i="3"/>
  <c r="BE151" i="3"/>
  <c r="BE157" i="3"/>
  <c r="BE166" i="3"/>
  <c r="BE186" i="3"/>
  <c r="BE191" i="3"/>
  <c r="BE207" i="3"/>
  <c r="BE218" i="3"/>
  <c r="BE233" i="3"/>
  <c r="BE240" i="3"/>
  <c r="BE271" i="3"/>
  <c r="BE275" i="3"/>
  <c r="BE278" i="3"/>
  <c r="BE292" i="3"/>
  <c r="BE298" i="3"/>
  <c r="BE301" i="3"/>
  <c r="BE305" i="3"/>
  <c r="BE328" i="3"/>
  <c r="BE333" i="3"/>
  <c r="BE348" i="3"/>
  <c r="BE358" i="3"/>
  <c r="BE369" i="3"/>
  <c r="BE400" i="3"/>
  <c r="BE408" i="3"/>
  <c r="BE416" i="3"/>
  <c r="BE436" i="3"/>
  <c r="BE448" i="3"/>
  <c r="BE469" i="3"/>
  <c r="BE486" i="3"/>
  <c r="BE509" i="3"/>
  <c r="E48" i="2"/>
  <c r="J55" i="2"/>
  <c r="F55" i="2"/>
  <c r="BE94" i="2"/>
  <c r="BE100" i="2"/>
  <c r="BE105" i="2"/>
  <c r="BE108" i="2"/>
  <c r="BE111" i="2"/>
  <c r="BE116" i="2"/>
  <c r="BE119" i="2"/>
  <c r="BE122" i="2"/>
  <c r="BE125" i="2"/>
  <c r="BE128" i="2"/>
  <c r="BE131" i="2"/>
  <c r="BE134" i="2"/>
  <c r="BE137" i="2"/>
  <c r="BE139" i="2"/>
  <c r="BE142" i="2"/>
  <c r="BE145" i="2"/>
  <c r="BE150" i="2"/>
  <c r="BE153" i="2"/>
  <c r="BE156" i="2"/>
  <c r="BE159" i="2"/>
  <c r="BE162" i="2"/>
  <c r="BE165" i="2"/>
  <c r="BE168" i="2"/>
  <c r="BE172" i="2"/>
  <c r="BE178" i="2"/>
  <c r="BE181" i="2"/>
  <c r="BE186" i="2"/>
  <c r="BE192" i="2"/>
  <c r="BE194" i="2"/>
  <c r="BE197" i="2"/>
  <c r="BE199" i="2"/>
  <c r="BE202" i="2"/>
  <c r="BE204" i="2"/>
  <c r="J52" i="2"/>
  <c r="BE184" i="2"/>
  <c r="BE189" i="2"/>
  <c r="BE206" i="2"/>
  <c r="F36" i="5"/>
  <c r="BC58" i="1"/>
  <c r="F34" i="3"/>
  <c r="BA56" i="1" s="1"/>
  <c r="J34" i="6"/>
  <c r="AW59" i="1" s="1"/>
  <c r="J36" i="7"/>
  <c r="AW61" i="1" s="1"/>
  <c r="F39" i="8"/>
  <c r="BD62" i="1" s="1"/>
  <c r="F37" i="8"/>
  <c r="BB62" i="1" s="1"/>
  <c r="F34" i="9"/>
  <c r="BA63" i="1" s="1"/>
  <c r="J34" i="10"/>
  <c r="AW64" i="1" s="1"/>
  <c r="F35" i="3"/>
  <c r="BB56" i="1" s="1"/>
  <c r="F36" i="7"/>
  <c r="BA61" i="1" s="1"/>
  <c r="F37" i="7"/>
  <c r="BB61" i="1" s="1"/>
  <c r="F37" i="9"/>
  <c r="BD63" i="1" s="1"/>
  <c r="F35" i="10"/>
  <c r="BB64" i="1" s="1"/>
  <c r="F37" i="2"/>
  <c r="BD55" i="1" s="1"/>
  <c r="F36" i="6"/>
  <c r="BC59" i="1" s="1"/>
  <c r="F37" i="6"/>
  <c r="BD59" i="1" s="1"/>
  <c r="F34" i="10"/>
  <c r="BA64" i="1" s="1"/>
  <c r="F36" i="2"/>
  <c r="BC55" i="1" s="1"/>
  <c r="F34" i="6"/>
  <c r="BA59" i="1" s="1"/>
  <c r="F36" i="8"/>
  <c r="BA62" i="1" s="1"/>
  <c r="F38" i="8"/>
  <c r="BC62" i="1" s="1"/>
  <c r="F35" i="2"/>
  <c r="BB55" i="1" s="1"/>
  <c r="F36" i="3"/>
  <c r="BC56" i="1" s="1"/>
  <c r="F37" i="4"/>
  <c r="BD57" i="1" s="1"/>
  <c r="F34" i="4"/>
  <c r="BA57" i="1" s="1"/>
  <c r="F35" i="5"/>
  <c r="BB58" i="1"/>
  <c r="F37" i="10"/>
  <c r="BD64" i="1"/>
  <c r="AS54" i="1"/>
  <c r="J34" i="3"/>
  <c r="AW56" i="1" s="1"/>
  <c r="F34" i="5"/>
  <c r="BA58" i="1" s="1"/>
  <c r="J36" i="8"/>
  <c r="AW62" i="1" s="1"/>
  <c r="J34" i="9"/>
  <c r="AW63" i="1" s="1"/>
  <c r="F36" i="9"/>
  <c r="BC63" i="1" s="1"/>
  <c r="F36" i="10"/>
  <c r="BC64" i="1" s="1"/>
  <c r="F35" i="4"/>
  <c r="BB57" i="1" s="1"/>
  <c r="F36" i="4"/>
  <c r="BC57" i="1" s="1"/>
  <c r="F35" i="6"/>
  <c r="BB59" i="1" s="1"/>
  <c r="F39" i="7"/>
  <c r="BD61" i="1" s="1"/>
  <c r="F37" i="3"/>
  <c r="BD56" i="1" s="1"/>
  <c r="F34" i="2"/>
  <c r="BA55" i="1" s="1"/>
  <c r="F37" i="5"/>
  <c r="BD58" i="1" s="1"/>
  <c r="F35" i="9"/>
  <c r="BB63" i="1" s="1"/>
  <c r="J34" i="2"/>
  <c r="AW55" i="1" s="1"/>
  <c r="J34" i="4"/>
  <c r="AW57" i="1" s="1"/>
  <c r="J34" i="5"/>
  <c r="AW58" i="1" s="1"/>
  <c r="F38" i="7"/>
  <c r="BC61" i="1" s="1"/>
  <c r="T98" i="5" l="1"/>
  <c r="P91" i="8"/>
  <c r="AU62" i="1"/>
  <c r="T93" i="7"/>
  <c r="T342" i="3"/>
  <c r="BK93" i="7"/>
  <c r="J93" i="7"/>
  <c r="P93" i="7"/>
  <c r="AU61" i="1"/>
  <c r="R85" i="10"/>
  <c r="R84" i="10"/>
  <c r="T98" i="3"/>
  <c r="T97" i="3" s="1"/>
  <c r="P85" i="10"/>
  <c r="P84" i="10" s="1"/>
  <c r="AU64" i="1" s="1"/>
  <c r="T91" i="8"/>
  <c r="R93" i="7"/>
  <c r="P130" i="6"/>
  <c r="P94" i="6" s="1"/>
  <c r="AU59" i="1" s="1"/>
  <c r="P309" i="5"/>
  <c r="R98" i="5"/>
  <c r="R97" i="5" s="1"/>
  <c r="R342" i="3"/>
  <c r="T130" i="6"/>
  <c r="R309" i="5"/>
  <c r="R91" i="8"/>
  <c r="P342" i="3"/>
  <c r="P148" i="2"/>
  <c r="P91" i="2"/>
  <c r="AU55" i="1" s="1"/>
  <c r="R98" i="3"/>
  <c r="R97" i="3" s="1"/>
  <c r="R95" i="6"/>
  <c r="T309" i="5"/>
  <c r="T97" i="5" s="1"/>
  <c r="P98" i="5"/>
  <c r="P97" i="5" s="1"/>
  <c r="AU58" i="1" s="1"/>
  <c r="P98" i="3"/>
  <c r="P97" i="3"/>
  <c r="AU56" i="1" s="1"/>
  <c r="R148" i="2"/>
  <c r="R91" i="2" s="1"/>
  <c r="T94" i="6"/>
  <c r="T148" i="2"/>
  <c r="T91" i="2"/>
  <c r="R130" i="6"/>
  <c r="BK98" i="5"/>
  <c r="J98" i="5" s="1"/>
  <c r="J60" i="5" s="1"/>
  <c r="BK98" i="3"/>
  <c r="J98" i="3"/>
  <c r="J60" i="3" s="1"/>
  <c r="BK342" i="3"/>
  <c r="J342" i="3" s="1"/>
  <c r="J69" i="3" s="1"/>
  <c r="BK82" i="4"/>
  <c r="J82" i="4"/>
  <c r="J60" i="4" s="1"/>
  <c r="BK85" i="10"/>
  <c r="J85" i="10" s="1"/>
  <c r="J60" i="10" s="1"/>
  <c r="BK309" i="5"/>
  <c r="J309" i="5"/>
  <c r="J71" i="5" s="1"/>
  <c r="BK91" i="8"/>
  <c r="J91" i="8" s="1"/>
  <c r="J63" i="8" s="1"/>
  <c r="BK80" i="9"/>
  <c r="J80" i="9"/>
  <c r="J59" i="9" s="1"/>
  <c r="BK94" i="6"/>
  <c r="J94" i="6" s="1"/>
  <c r="J59" i="6" s="1"/>
  <c r="BK91" i="2"/>
  <c r="J91" i="2"/>
  <c r="BC60" i="1"/>
  <c r="AY60" i="1"/>
  <c r="J33" i="9"/>
  <c r="AV63" i="1"/>
  <c r="AT63" i="1" s="1"/>
  <c r="J33" i="3"/>
  <c r="AV56" i="1" s="1"/>
  <c r="AT56" i="1" s="1"/>
  <c r="F33" i="3"/>
  <c r="AZ56" i="1"/>
  <c r="BD60" i="1"/>
  <c r="BA60" i="1"/>
  <c r="AW60" i="1" s="1"/>
  <c r="F33" i="2"/>
  <c r="AZ55" i="1" s="1"/>
  <c r="F33" i="10"/>
  <c r="AZ64" i="1" s="1"/>
  <c r="J32" i="7"/>
  <c r="AG61" i="1" s="1"/>
  <c r="F33" i="6"/>
  <c r="AZ59" i="1" s="1"/>
  <c r="F33" i="4"/>
  <c r="AZ57" i="1" s="1"/>
  <c r="F33" i="5"/>
  <c r="AZ58" i="1" s="1"/>
  <c r="J33" i="6"/>
  <c r="AV59" i="1" s="1"/>
  <c r="AT59" i="1" s="1"/>
  <c r="F33" i="9"/>
  <c r="AZ63" i="1"/>
  <c r="J33" i="5"/>
  <c r="AV58" i="1"/>
  <c r="AT58" i="1" s="1"/>
  <c r="J30" i="2"/>
  <c r="AG55" i="1" s="1"/>
  <c r="BB60" i="1"/>
  <c r="AX60" i="1" s="1"/>
  <c r="F35" i="8"/>
  <c r="AZ62" i="1" s="1"/>
  <c r="J33" i="10"/>
  <c r="AV64" i="1" s="1"/>
  <c r="AT64" i="1" s="1"/>
  <c r="J33" i="2"/>
  <c r="AV55" i="1"/>
  <c r="AT55" i="1" s="1"/>
  <c r="F35" i="7"/>
  <c r="AZ61" i="1" s="1"/>
  <c r="J35" i="8"/>
  <c r="AV62" i="1" s="1"/>
  <c r="AT62" i="1" s="1"/>
  <c r="J33" i="4"/>
  <c r="AV57" i="1"/>
  <c r="AT57" i="1" s="1"/>
  <c r="J35" i="7"/>
  <c r="AV61" i="1" s="1"/>
  <c r="AT61" i="1" s="1"/>
  <c r="AN61" i="1" l="1"/>
  <c r="R94" i="6"/>
  <c r="BK97" i="5"/>
  <c r="J97" i="5" s="1"/>
  <c r="J30" i="5" s="1"/>
  <c r="AG58" i="1" s="1"/>
  <c r="BK97" i="3"/>
  <c r="J97" i="3" s="1"/>
  <c r="J59" i="3" s="1"/>
  <c r="J63" i="7"/>
  <c r="BK81" i="4"/>
  <c r="J81" i="4" s="1"/>
  <c r="J59" i="4" s="1"/>
  <c r="BK84" i="10"/>
  <c r="J84" i="10"/>
  <c r="J41" i="7"/>
  <c r="AN55" i="1"/>
  <c r="J59" i="2"/>
  <c r="J39" i="2"/>
  <c r="BA54" i="1"/>
  <c r="W30" i="1"/>
  <c r="J30" i="10"/>
  <c r="AG64" i="1"/>
  <c r="AU60" i="1"/>
  <c r="J30" i="9"/>
  <c r="AG63" i="1" s="1"/>
  <c r="J30" i="6"/>
  <c r="AG59" i="1" s="1"/>
  <c r="AN59" i="1" s="1"/>
  <c r="BC54" i="1"/>
  <c r="W32" i="1" s="1"/>
  <c r="BB54" i="1"/>
  <c r="AX54" i="1" s="1"/>
  <c r="AZ60" i="1"/>
  <c r="AV60" i="1" s="1"/>
  <c r="AT60" i="1" s="1"/>
  <c r="J32" i="8"/>
  <c r="AG62" i="1" s="1"/>
  <c r="AG60" i="1" s="1"/>
  <c r="BD54" i="1"/>
  <c r="W33" i="1"/>
  <c r="J39" i="5" l="1"/>
  <c r="J39" i="9"/>
  <c r="J41" i="8"/>
  <c r="J39" i="10"/>
  <c r="J59" i="10"/>
  <c r="J59" i="5"/>
  <c r="J39" i="6"/>
  <c r="AN64" i="1"/>
  <c r="AN63" i="1"/>
  <c r="AN62" i="1"/>
  <c r="AN58" i="1"/>
  <c r="AN60" i="1"/>
  <c r="J30" i="3"/>
  <c r="AG56" i="1"/>
  <c r="AN56" i="1" s="1"/>
  <c r="AU54" i="1"/>
  <c r="AZ54" i="1"/>
  <c r="W29" i="1" s="1"/>
  <c r="J30" i="4"/>
  <c r="AG57" i="1"/>
  <c r="W31" i="1"/>
  <c r="AY54" i="1"/>
  <c r="AW54" i="1"/>
  <c r="AK30" i="1" s="1"/>
  <c r="J39" i="3" l="1"/>
  <c r="J39" i="4"/>
  <c r="AN57" i="1"/>
  <c r="AG54" i="1"/>
  <c r="AV54" i="1"/>
  <c r="AK29" i="1" s="1"/>
  <c r="AK26" i="1" l="1"/>
  <c r="AT54" i="1"/>
  <c r="AK35" i="1" l="1"/>
  <c r="AN54" i="1"/>
</calcChain>
</file>

<file path=xl/sharedStrings.xml><?xml version="1.0" encoding="utf-8"?>
<sst xmlns="http://schemas.openxmlformats.org/spreadsheetml/2006/main" count="13100" uniqueCount="2348">
  <si>
    <t>Export Komplet</t>
  </si>
  <si>
    <t>VZ</t>
  </si>
  <si>
    <t>2.0</t>
  </si>
  <si>
    <t>ZAMOK</t>
  </si>
  <si>
    <t>False</t>
  </si>
  <si>
    <t>{08477f32-80da-410d-9bb1-1cfe88816815}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</si>
  <si>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</si>
  <si>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</si>
  <si>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</si>
  <si>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</si>
  <si>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</si>
  <si>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</si>
  <si>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</si>
  <si>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</si>
  <si>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0202024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</si>
  <si>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</si>
  <si>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</si>
  <si>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střechy Herálec</t>
  </si>
  <si>
    <t>KSO:</t>
  </si>
  <si>
    <t/>
  </si>
  <si>
    <t>CC-CZ:</t>
  </si>
  <si>
    <t>Místo:</t>
  </si>
  <si>
    <t>Herálec</t>
  </si>
  <si>
    <t>Datum:</t>
  </si>
  <si>
    <t>28. 11. 2024</t>
  </si>
  <si>
    <t>Zadavatel:</t>
  </si>
  <si>
    <t>IČ:</t>
  </si>
  <si>
    <t>Krajská správa a údržba silnic Vysočiny</t>
  </si>
  <si>
    <t>DIČ:</t>
  </si>
  <si>
    <t>Uchazeč:</t>
  </si>
  <si>
    <t>Vyplň údaj</t>
  </si>
  <si>
    <t>Projektant:</t>
  </si>
  <si>
    <t>Fplan projekty a stavby s. r. 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</si>
  <si>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</si>
  <si>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</si>
  <si>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</si>
  <si>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</si>
  <si>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</si>
  <si>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</si>
  <si>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</si>
  <si>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</si>
  <si>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</si>
  <si>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</si>
  <si>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</si>
  <si>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</si>
  <si>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</si>
  <si>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</si>
  <si>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</si>
  <si>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</si>
  <si>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</si>
  <si>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</si>
  <si>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</si>
  <si>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</si>
  <si>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</si>
  <si>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</si>
  <si>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</si>
  <si>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</si>
  <si>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</si>
  <si>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</si>
  <si>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</si>
  <si>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</si>
  <si>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</si>
  <si>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</si>
  <si>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</si>
  <si>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</si>
  <si>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</si>
  <si>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</si>
  <si>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</si>
  <si>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</si>
  <si>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</si>
  <si>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</si>
  <si>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</si>
  <si>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</si>
  <si>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</si>
  <si>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</si>
  <si>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</si>
  <si>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</si>
  <si>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01.1.a</t>
  </si>
  <si>
    <t>Stavební část - bourací práce</t>
  </si>
  <si>
    <t>STA</t>
  </si>
  <si>
    <t>1</t>
  </si>
  <si>
    <t>{e21e684d-70a0-40aa-9ae0-0ec610aae5c3}</t>
  </si>
  <si>
    <t>2</t>
  </si>
  <si>
    <t>SO 01.1.b</t>
  </si>
  <si>
    <t>Stavební část - nové konstrukce</t>
  </si>
  <si>
    <t>{25d67bfc-df3d-451d-b89b-c7a077d97bf3}</t>
  </si>
  <si>
    <t>SO 01.3</t>
  </si>
  <si>
    <t>PBŘ</t>
  </si>
  <si>
    <t>{e65032cc-d388-43c3-a217-516b80c446a6}</t>
  </si>
  <si>
    <t>SO 01.4.a</t>
  </si>
  <si>
    <t>ZTI</t>
  </si>
  <si>
    <t>{f0e62792-6811-4747-b917-f1823e9f6fe4}</t>
  </si>
  <si>
    <t>SO 01.4.b</t>
  </si>
  <si>
    <t>Vytápění</t>
  </si>
  <si>
    <t>{24f1720c-2c6f-4255-b9e8-cf0d902ee544}</t>
  </si>
  <si>
    <t>SO 01.4.c</t>
  </si>
  <si>
    <t>Elektro</t>
  </si>
  <si>
    <t>{369428cc-1482-4f33-8bbf-adaf68bf86b6}</t>
  </si>
  <si>
    <t>SO 01.4.c1</t>
  </si>
  <si>
    <t>Silnoproud</t>
  </si>
  <si>
    <t>Soupis</t>
  </si>
  <si>
    <t>{b8c49acf-28f7-4e24-b127-2afc15fad077}</t>
  </si>
  <si>
    <t>SO 01.4.c2</t>
  </si>
  <si>
    <t>FVE</t>
  </si>
  <si>
    <t>{be534c7b-d857-4d02-a8b3-c6dacfa6a34c}</t>
  </si>
  <si>
    <t>SO 01.4.d</t>
  </si>
  <si>
    <t>VZT</t>
  </si>
  <si>
    <t>{33b92c6c-e0e2-4bf1-8ffa-ce291a157089}</t>
  </si>
  <si>
    <t>SO 02</t>
  </si>
  <si>
    <t>VRN</t>
  </si>
  <si>
    <t>VON</t>
  </si>
  <si>
    <t>{6605928b-a6e8-4c29-829d-fe99f55f323c}</t>
  </si>
  <si>
    <t>KRYCÍ LIST SOUPISU PRACÍ</t>
  </si>
  <si>
    <t>Objekt:</t>
  </si>
  <si>
    <t>SO 01.1.a - Stavební část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</si>
  <si>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</si>
  <si>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</si>
  <si>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</si>
  <si>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</si>
  <si>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</si>
  <si>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</si>
  <si>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</si>
  <si>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</si>
  <si>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</si>
  <si>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</si>
  <si>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</si>
  <si>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</si>
  <si>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</si>
  <si>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</si>
  <si>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</si>
  <si>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</si>
  <si>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</si>
  <si>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</si>
  <si>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</si>
  <si>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</si>
  <si>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</si>
  <si>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</si>
  <si>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</si>
  <si>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</si>
  <si>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</si>
  <si>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</si>
  <si>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</si>
  <si>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</si>
  <si>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</si>
  <si>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</si>
  <si>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</si>
  <si>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</si>
  <si>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</si>
  <si>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</si>
  <si>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</si>
  <si>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629995101</t>
  </si>
  <si>
    <t>Očištění vnějších ploch tlakovou vodou omytím tlakovou vodou</t>
  </si>
  <si>
    <t>m2</t>
  </si>
  <si>
    <t>CS ÚRS 2024 02</t>
  </si>
  <si>
    <t>4</t>
  </si>
  <si>
    <t>1602244473</t>
  </si>
  <si>
    <t>Online PSC</t>
  </si>
  <si>
    <t>https://podminky.urs.cz/item/CS_URS_2024_02/629995101</t>
  </si>
  <si>
    <t>VV</t>
  </si>
  <si>
    <t>"fasáda"(34,3+8,8)*2*3,7</t>
  </si>
  <si>
    <t>"otvory"-(0,8*2+1,5*2,5+2,9*3,3*4+1,2*1,5*4+2*1,5*3+0,9*0,9*13+0,6*0,9*4+0,9*1,6+1,5*1,5*2)</t>
  </si>
  <si>
    <t>Součet</t>
  </si>
  <si>
    <t>9</t>
  </si>
  <si>
    <t>Ostatní konstrukce a práce, bourání</t>
  </si>
  <si>
    <t>962032231</t>
  </si>
  <si>
    <t>Bourání zdiva nadzákladového z cihel pálených plných nebo lícových nebo vápenopískových, na maltu vápennou nebo vápenocementovou, objemu přes 1 m3</t>
  </si>
  <si>
    <t>m3</t>
  </si>
  <si>
    <t>661130245</t>
  </si>
  <si>
    <t>https://podminky.urs.cz/item/CS_URS_2024_02/962032231</t>
  </si>
  <si>
    <t>"pilíře"0,5*0,35*3,5*4</t>
  </si>
  <si>
    <t>"atika"(9,1*2+34,3)*0,2*0,65</t>
  </si>
  <si>
    <t>3</t>
  </si>
  <si>
    <t>965043421</t>
  </si>
  <si>
    <t>Bourání mazanin betonových s potěrem nebo teracem tl. do 150 mm, plochy do 1 m2</t>
  </si>
  <si>
    <t>-792848927</t>
  </si>
  <si>
    <t>https://podminky.urs.cz/item/CS_URS_2024_02/965043421</t>
  </si>
  <si>
    <t>"beton schod"1,2*0,8*0,15</t>
  </si>
  <si>
    <t>966054121</t>
  </si>
  <si>
    <t>Vybourání částí říms ze železobetonu vyložených do 500 mm</t>
  </si>
  <si>
    <t>m</t>
  </si>
  <si>
    <t>-1183751771</t>
  </si>
  <si>
    <t>https://podminky.urs.cz/item/CS_URS_2024_02/966054121</t>
  </si>
  <si>
    <t>2,1*2</t>
  </si>
  <si>
    <t>5</t>
  </si>
  <si>
    <t>966055121</t>
  </si>
  <si>
    <t>Vybourání částí říms ze železobetonu vyložených přes 500 mm</t>
  </si>
  <si>
    <t>-771892217</t>
  </si>
  <si>
    <t>https://podminky.urs.cz/item/CS_URS_2024_02/966055121</t>
  </si>
  <si>
    <t>"stříška"18,4</t>
  </si>
  <si>
    <t>"přesah střechy"34,3</t>
  </si>
  <si>
    <t>968072455</t>
  </si>
  <si>
    <t>Vybourání kovových rámů oken s křídly, dveřních zárubní, vrat, stěn, ostění nebo obkladů dveřních zárubní, plochy do 2 m2</t>
  </si>
  <si>
    <t>-355688523</t>
  </si>
  <si>
    <t>https://podminky.urs.cz/item/CS_URS_2024_02/968072455</t>
  </si>
  <si>
    <t>0,8*2</t>
  </si>
  <si>
    <t>7</t>
  </si>
  <si>
    <t>968072558</t>
  </si>
  <si>
    <t>Vybourání kovových rámů oken s křídly, dveřních zárubní, vrat, stěn, ostění nebo obkladů vrat, mimo posuvných a skládacích, plochy do 5 m2</t>
  </si>
  <si>
    <t>1203249802</t>
  </si>
  <si>
    <t>https://podminky.urs.cz/item/CS_URS_2024_02/968072558</t>
  </si>
  <si>
    <t>1,5*2,5</t>
  </si>
  <si>
    <t>8</t>
  </si>
  <si>
    <t>968072559</t>
  </si>
  <si>
    <t>Vybourání kovových rámů oken s křídly, dveřních zárubní, vrat, stěn, ostění nebo obkladů vrat, mimo posuvných a skládacích, plochy přes 5 m2</t>
  </si>
  <si>
    <t>1739884429</t>
  </si>
  <si>
    <t>https://podminky.urs.cz/item/CS_URS_2024_02/968072559</t>
  </si>
  <si>
    <t>2,9*3,3*4</t>
  </si>
  <si>
    <t>968082015</t>
  </si>
  <si>
    <t>Vybourání plastových rámů oken s křídly, dveřních zárubní, vrat rámu oken s křídly, plochy do 1 m2</t>
  </si>
  <si>
    <t>-850316721</t>
  </si>
  <si>
    <t>https://podminky.urs.cz/item/CS_URS_2024_02/968082015</t>
  </si>
  <si>
    <t>0,9*0,9*13+0,6*0,9*4</t>
  </si>
  <si>
    <t>10</t>
  </si>
  <si>
    <t>968082016</t>
  </si>
  <si>
    <t>Vybourání plastových rámů oken s křídly, dveřních zárubní, vrat rámu oken s křídly, plochy přes 1 do 2 m2</t>
  </si>
  <si>
    <t>-1658753429</t>
  </si>
  <si>
    <t>https://podminky.urs.cz/item/CS_URS_2024_02/968082016</t>
  </si>
  <si>
    <t>1,2*1,5*3+2*1,5*3+1,2*1,6+0,9*1,6+1,5*1,5*2</t>
  </si>
  <si>
    <t>11</t>
  </si>
  <si>
    <t>968082021</t>
  </si>
  <si>
    <t>Vybourání plastových rámů oken s křídly, dveřních zárubní, vrat dveřních zárubní, plochy do 2 m2</t>
  </si>
  <si>
    <t>-566336599</t>
  </si>
  <si>
    <t>https://podminky.urs.cz/item/CS_URS_2024_02/968082021</t>
  </si>
  <si>
    <t>"vstup"0,8*2</t>
  </si>
  <si>
    <t>978015341</t>
  </si>
  <si>
    <t>Otlučení vápenných nebo vápenocementových omítek vnějších ploch s vyškrabáním spar a s očištěním zdiva stupně členitosti 1 a 2, v rozsahu přes 10 do 30 %</t>
  </si>
  <si>
    <t>1546524298</t>
  </si>
  <si>
    <t>https://podminky.urs.cz/item/CS_URS_2024_02/978015341</t>
  </si>
  <si>
    <t>997</t>
  </si>
  <si>
    <t>Přesun sutě</t>
  </si>
  <si>
    <t>13</t>
  </si>
  <si>
    <t>997013501</t>
  </si>
  <si>
    <t>Odvoz suti a vybouraných hmot na skládku nebo meziskládku se složením, na vzdálenost do 1 km</t>
  </si>
  <si>
    <t>t</t>
  </si>
  <si>
    <t>1913844465</t>
  </si>
  <si>
    <t>https://podminky.urs.cz/item/CS_URS_2024_02/997013501</t>
  </si>
  <si>
    <t>14</t>
  </si>
  <si>
    <t>997013509</t>
  </si>
  <si>
    <t>Odvoz suti a vybouraných hmot na skládku nebo meziskládku se složením, na vzdálenost Příplatek k ceně za každý další započatý 1 km přes 1 km</t>
  </si>
  <si>
    <t>843518728</t>
  </si>
  <si>
    <t>https://podminky.urs.cz/item/CS_URS_2024_02/997013509</t>
  </si>
  <si>
    <t>"skládka do 30km"60,92*29</t>
  </si>
  <si>
    <t>15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</si>
  <si>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</si>
  <si>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</si>
  <si>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-650299809</t>
  </si>
  <si>
    <t>https://podminky.urs.cz/item/CS_URS_2024_02/997013609</t>
  </si>
  <si>
    <t>36,414-5,245</t>
  </si>
  <si>
    <t>16</t>
  </si>
  <si>
    <t>997013631</t>
  </si>
  <si>
    <t>Poplatek za uložení stavebního odpadu na skládce (skládkovné) směsného stavebního a demoličního zatříděného do Katalogu odpadů pod kódem 17 09 04</t>
  </si>
  <si>
    <t>-1968235186</t>
  </si>
  <si>
    <t>https://podminky.urs.cz/item/CS_URS_2024_02/997013631</t>
  </si>
  <si>
    <t>60,92-31,169</t>
  </si>
  <si>
    <t>PSV</t>
  </si>
  <si>
    <t>Práce a dodávky PSV</t>
  </si>
  <si>
    <t>713</t>
  </si>
  <si>
    <t>Izolace tepelné</t>
  </si>
  <si>
    <t>17</t>
  </si>
  <si>
    <t>713190812</t>
  </si>
  <si>
    <t>Odstranění tepelné izolace běžných stavebních konstrukcí - vrstvy, doplňky a konstrukční součásti izolační vrstvy lože škvárové průměrné tloušťky přes 50 do 100 mm</t>
  </si>
  <si>
    <t>-1638872365</t>
  </si>
  <si>
    <t>https://podminky.urs.cz/item/CS_URS_2024_02/713190812</t>
  </si>
  <si>
    <t>"R2"15,9*8,9</t>
  </si>
  <si>
    <t>18</t>
  </si>
  <si>
    <t>998713201</t>
  </si>
  <si>
    <t>Přesun hmot pro izolace tepelné stanovený procentní sazbou (%) z ceny vodorovná dopravní vzdálenost do 50 m s užitím mechanizace v objektech výšky do 6 m</t>
  </si>
  <si>
    <t>%</t>
  </si>
  <si>
    <t>-445358058</t>
  </si>
  <si>
    <t>https://podminky.urs.cz/item/CS_URS_2024_02/998713201</t>
  </si>
  <si>
    <t>762</t>
  </si>
  <si>
    <t>Konstrukce tesařské</t>
  </si>
  <si>
    <t>19</t>
  </si>
  <si>
    <t>762341811</t>
  </si>
  <si>
    <t>Demontáž bednění a laťování bednění střech rovných, obloukových, sklonu do 60° se všemi nadstřešními konstrukcemi z prken hrubých, hoblovaných tl. do 32 mm</t>
  </si>
  <si>
    <t>-110059766</t>
  </si>
  <si>
    <t>https://podminky.urs.cz/item/CS_URS_2024_02/762341811</t>
  </si>
  <si>
    <t>"R1,2"(18+15,9)*8,9</t>
  </si>
  <si>
    <t>20</t>
  </si>
  <si>
    <t>762361820</t>
  </si>
  <si>
    <t>Demontáž spádových klínů pro rovné střechy připojených na nosnou konstrukci z prken, fošen, průřezové plochy přes 120 do 224 cm2</t>
  </si>
  <si>
    <t>-1038403593</t>
  </si>
  <si>
    <t>https://podminky.urs.cz/item/CS_URS_2024_02/762361820</t>
  </si>
  <si>
    <t>8,9*35</t>
  </si>
  <si>
    <t>998762201</t>
  </si>
  <si>
    <t>Přesun hmot pro konstrukce tesařské stanovený procentní sazbou (%) z ceny vodorovná dopravní vzdálenost do 50 m základní v objektech výšky do 6 m</t>
  </si>
  <si>
    <t>255600068</t>
  </si>
  <si>
    <t>https://podminky.urs.cz/item/CS_URS_2024_02/998762201</t>
  </si>
  <si>
    <t>763</t>
  </si>
  <si>
    <t>Konstrukce suché výstavby</t>
  </si>
  <si>
    <t>22</t>
  </si>
  <si>
    <t>763131821</t>
  </si>
  <si>
    <t>Demontáž podhledu nebo samostatného požárního předělu ze sádrokartonových desek s nosnou konstrukcí dvouvrstvou z ocelových profilů, opláštění jednoduché</t>
  </si>
  <si>
    <t>-273454045</t>
  </si>
  <si>
    <t>https://podminky.urs.cz/item/CS_URS_2024_02/763131821</t>
  </si>
  <si>
    <t>"120 nové rozvody vody nad pohledem"13,76</t>
  </si>
  <si>
    <t>23</t>
  </si>
  <si>
    <t>763132811</t>
  </si>
  <si>
    <t>Demontáž podhledu nebo samostatného požárního předělu ze sádrokartonových desek desek, opláštění jednoduché</t>
  </si>
  <si>
    <t>-1313460523</t>
  </si>
  <si>
    <t>https://podminky.urs.cz/item/CS_URS_2024_02/763132811</t>
  </si>
  <si>
    <t>"118 nové rozvody vody nad pohledem"4</t>
  </si>
  <si>
    <t>764</t>
  </si>
  <si>
    <t>Konstrukce klempířské</t>
  </si>
  <si>
    <t>24</t>
  </si>
  <si>
    <t>764001821</t>
  </si>
  <si>
    <t>Demontáž klempířských konstrukcí krytiny ze svitků nebo tabulí do suti</t>
  </si>
  <si>
    <t>-1291184944</t>
  </si>
  <si>
    <t>https://podminky.urs.cz/item/CS_URS_2024_02/764001821</t>
  </si>
  <si>
    <t>"R1,2 plocha"33,9*8,9</t>
  </si>
  <si>
    <t>"atika bok"(33,9+8,9*2)*0,4</t>
  </si>
  <si>
    <t>"stříšky"18,4*0,5+2,2*0,4*2</t>
  </si>
  <si>
    <t>25</t>
  </si>
  <si>
    <t>764002851</t>
  </si>
  <si>
    <t>Demontáž klempířských konstrukcí oplechování parapetů do suti</t>
  </si>
  <si>
    <t>-1040340847</t>
  </si>
  <si>
    <t>https://podminky.urs.cz/item/CS_URS_2024_02/764002851</t>
  </si>
  <si>
    <t>1,2*4+2*3+0,9*14+0,6*4+1,5*2</t>
  </si>
  <si>
    <t>26</t>
  </si>
  <si>
    <t>764002871</t>
  </si>
  <si>
    <t>Demontáž klempířských konstrukcí lemování zdí do suti</t>
  </si>
  <si>
    <t>1418784259</t>
  </si>
  <si>
    <t>https://podminky.urs.cz/item/CS_URS_2024_02/764002871</t>
  </si>
  <si>
    <t>9,1*2+34,3</t>
  </si>
  <si>
    <t>27</t>
  </si>
  <si>
    <t>764004801</t>
  </si>
  <si>
    <t>Demontáž klempířských konstrukcí žlabu podokapního do suti</t>
  </si>
  <si>
    <t>1462131458</t>
  </si>
  <si>
    <t>https://podminky.urs.cz/item/CS_URS_2024_02/764004801</t>
  </si>
  <si>
    <t>28</t>
  </si>
  <si>
    <t>764004861</t>
  </si>
  <si>
    <t>Demontáž klempířských konstrukcí svodu do suti</t>
  </si>
  <si>
    <t>2128886090</t>
  </si>
  <si>
    <t>https://podminky.urs.cz/item/CS_URS_2024_02/764004861</t>
  </si>
  <si>
    <t>3,5*3</t>
  </si>
  <si>
    <t>29</t>
  </si>
  <si>
    <t>998764211</t>
  </si>
  <si>
    <t>Přesun hmot pro konstrukce klempířské stanovený procentní sazbou (%) z ceny vodorovná dopravní vzdálenost do 50 m základní v objektech výšky do 6 m</t>
  </si>
  <si>
    <t>-945241088</t>
  </si>
  <si>
    <t>https://podminky.urs.cz/item/CS_URS_2024_02/998764211</t>
  </si>
  <si>
    <t>765</t>
  </si>
  <si>
    <t>Krytina skládaná</t>
  </si>
  <si>
    <t>30</t>
  </si>
  <si>
    <t>765191901</t>
  </si>
  <si>
    <t>Demontáž pojistné hydroizolační fólie kladené ve sklonu do 30°</t>
  </si>
  <si>
    <t>-35616738</t>
  </si>
  <si>
    <t>https://podminky.urs.cz/item/CS_URS_2024_02/765191901</t>
  </si>
  <si>
    <t>31</t>
  </si>
  <si>
    <t>998765201</t>
  </si>
  <si>
    <t>Přesun hmot pro krytiny skládané stanovený procentní sazbou (%) z ceny vodorovná dopravní vzdálenost do 50 m základní v objektech výšky do 6 m</t>
  </si>
  <si>
    <t>-39596693</t>
  </si>
  <si>
    <t>https://podminky.urs.cz/item/CS_URS_2024_02/998765201</t>
  </si>
  <si>
    <t>766</t>
  </si>
  <si>
    <t>Konstrukce truhlářské</t>
  </si>
  <si>
    <t>32</t>
  </si>
  <si>
    <t>766691811</t>
  </si>
  <si>
    <t>Demontáž parapetních desek šířky do 300 mm</t>
  </si>
  <si>
    <t>-1884626441</t>
  </si>
  <si>
    <t>https://podminky.urs.cz/item/CS_URS_2024_02/766691811</t>
  </si>
  <si>
    <t>33</t>
  </si>
  <si>
    <t>998766201</t>
  </si>
  <si>
    <t>Přesun hmot pro konstrukce truhlářské stanovený procentní sazbou (%) z ceny vodorovná dopravní vzdálenost do 50 m základní v objektech výšky do 6 m</t>
  </si>
  <si>
    <t>431334432</t>
  </si>
  <si>
    <t>https://podminky.urs.cz/item/CS_URS_2024_02/998766201</t>
  </si>
  <si>
    <t>767</t>
  </si>
  <si>
    <t>Konstrukce zámečnické</t>
  </si>
  <si>
    <t>34</t>
  </si>
  <si>
    <t>767810811</t>
  </si>
  <si>
    <t>Demontáž větracích mřížek ocelových čtyřhranných neho kruhových</t>
  </si>
  <si>
    <t>kus</t>
  </si>
  <si>
    <t>81844490</t>
  </si>
  <si>
    <t>https://podminky.urs.cz/item/CS_URS_2024_02/767810811</t>
  </si>
  <si>
    <t>35</t>
  </si>
  <si>
    <t>767832801</t>
  </si>
  <si>
    <t>Demontáž venkovních požárních žebříků s ochranným košem</t>
  </si>
  <si>
    <t>-2043193226</t>
  </si>
  <si>
    <t>https://podminky.urs.cz/item/CS_URS_2024_02/767832801</t>
  </si>
  <si>
    <t>36</t>
  </si>
  <si>
    <t>998767201</t>
  </si>
  <si>
    <t>Přesun hmot pro zámečnické konstrukce stanovený procentní sazbou (%) z ceny vodorovná dopravní vzdálenost do 50 m základní v objektech výšky do 6 m</t>
  </si>
  <si>
    <t>-819018039</t>
  </si>
  <si>
    <t>https://podminky.urs.cz/item/CS_URS_2024_02/998767201</t>
  </si>
  <si>
    <t>SO 01.1.b - Stavební část - nové konstrukce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</si>
  <si>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</si>
  <si>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</si>
  <si>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</si>
  <si>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</si>
  <si>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</si>
  <si>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</si>
  <si>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</si>
  <si>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784 - Dokončovací práce - malby a tapety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</si>
  <si>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</si>
  <si>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</si>
  <si>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</si>
  <si>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2069909182</t>
  </si>
  <si>
    <t>https://podminky.urs.cz/item/CS_URS_2024_02/113106123</t>
  </si>
  <si>
    <t>16*1,5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</si>
  <si>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</si>
  <si>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</si>
  <si>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-316036180</t>
  </si>
  <si>
    <t>https://podminky.urs.cz/item/CS_URS_2024_02/113107142</t>
  </si>
  <si>
    <t>18,55*0,8</t>
  </si>
  <si>
    <t>113201111</t>
  </si>
  <si>
    <t>Vytrhání obrub s vybouráním lože, s přemístěním hmot na skládku na vzdálenost do 3 m nebo s naložením na dopravní prostředek chodníkových ležatých</t>
  </si>
  <si>
    <t>-2051669928</t>
  </si>
  <si>
    <t>https://podminky.urs.cz/item/CS_URS_2024_02/113201111</t>
  </si>
  <si>
    <t>16+1,5</t>
  </si>
  <si>
    <t>113202111</t>
  </si>
  <si>
    <t>Vytrhání obrub s vybouráním lože, s přemístěním hmot na skládku na vzdálenost do 3 m nebo s naložením na dopravní prostředek z krajníků nebo obrubníků stojatých</t>
  </si>
  <si>
    <t>1618872109</t>
  </si>
  <si>
    <t>https://podminky.urs.cz/item/CS_URS_2024_02/113202111</t>
  </si>
  <si>
    <t>122151101</t>
  </si>
  <si>
    <t>Odkopávky a prokopávky nezapažené strojně v hornině třídy těžitelnosti I skupiny 1 a 2 do 20 m3</t>
  </si>
  <si>
    <t>367215354</t>
  </si>
  <si>
    <t>https://podminky.urs.cz/item/CS_URS_2024_02/122151101</t>
  </si>
  <si>
    <t>"odtěžení pro nový chodník"16*0,7*0,4</t>
  </si>
  <si>
    <t>132112131</t>
  </si>
  <si>
    <t>Hloubení nezapažených rýh šířky do 800 mm ručně s urovnáním dna do předepsaného profilu a spádu v hornině třídy těžitelnosti I skupiny 1 a 2 soudržných</t>
  </si>
  <si>
    <t>488875358</t>
  </si>
  <si>
    <t>https://podminky.urs.cz/item/CS_URS_2024_02/132112131</t>
  </si>
  <si>
    <t>"zateplení soklu"(35*2+9)*0,8*0,8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</si>
  <si>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</si>
  <si>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</si>
  <si>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-1879586841</t>
  </si>
  <si>
    <t>https://podminky.urs.cz/item/CS_URS_2024_02/162251102</t>
  </si>
  <si>
    <t>167151101</t>
  </si>
  <si>
    <t>Nakládání, skládání a překládání neulehlého výkopku nebo sypaniny strojně nakládání, množství do 100 m3, z horniny třídy těžitelnosti I, skupiny 1 až 3</t>
  </si>
  <si>
    <t>954646140</t>
  </si>
  <si>
    <t>https://podminky.urs.cz/item/CS_URS_2024_02/167151101</t>
  </si>
  <si>
    <t>"zpětný přesun z mezideponie"55,04</t>
  </si>
  <si>
    <t>171251101</t>
  </si>
  <si>
    <t>Uložení sypanin do násypů strojně s rozprostřením sypaniny ve vrstvách a s hrubým urovnáním nezhutněných jakékoliv třídy těžitelnosti</t>
  </si>
  <si>
    <t>-1541919403</t>
  </si>
  <si>
    <t>https://podminky.urs.cz/item/CS_URS_2024_02/171251101</t>
  </si>
  <si>
    <t>"rozprostření zbylé zeminy v okolí objektu"50,56-37,92</t>
  </si>
  <si>
    <t>171251201</t>
  </si>
  <si>
    <t>Uložení sypaniny na skládky nebo meziskládky bez hutnění s upravením uložené sypaniny do předepsaného tvaru</t>
  </si>
  <si>
    <t>-637067483</t>
  </si>
  <si>
    <t>https://podminky.urs.cz/item/CS_URS_2024_02/171251201</t>
  </si>
  <si>
    <t>"mezideponie"50,56+4,48</t>
  </si>
  <si>
    <t>174111101</t>
  </si>
  <si>
    <t>Zásyp sypaninou z jakékoliv horniny ručně s uložením výkopku ve vrstvách se zhutněním jam, šachet, rýh nebo kolem objektů v těchto vykopávkách</t>
  </si>
  <si>
    <t>-387225666</t>
  </si>
  <si>
    <t>https://podminky.urs.cz/item/CS_URS_2024_02/174111101</t>
  </si>
  <si>
    <t>"zpětný zásyp po zateplení soklu"(35*2+9)*0,8*0,6</t>
  </si>
  <si>
    <t>181951112</t>
  </si>
  <si>
    <t>Úprava pláně vyrovnáním výškových rozdílů strojně v hornině třídy těžitelnosti I, skupiny 1 až 3 se zhutněním</t>
  </si>
  <si>
    <t>1914875881</t>
  </si>
  <si>
    <t>https://podminky.urs.cz/item/CS_URS_2024_02/181951112</t>
  </si>
  <si>
    <t>"S1"34,3*0,5</t>
  </si>
  <si>
    <t>"S2"16*1,5</t>
  </si>
  <si>
    <t>"S3"18,55*0,8</t>
  </si>
  <si>
    <t>Svislé a kompletní konstrukce</t>
  </si>
  <si>
    <t>317142422</t>
  </si>
  <si>
    <t>Překlady nenosné z pórobetonu osazené do tenkého maltového lože, výšky do 250 mm, šířky překladu 100 mm, délky překladu přes 1000 do 1250 mm</t>
  </si>
  <si>
    <t>-682028413</t>
  </si>
  <si>
    <t>https://podminky.urs.cz/item/CS_URS_2024_02/317142422</t>
  </si>
  <si>
    <t>342272225</t>
  </si>
  <si>
    <t>Příčky z pórobetonových tvárnic hladkých na tenké maltové lože objemová hmotnost do 500 kg/m3, tloušťka příčky 100 mm</t>
  </si>
  <si>
    <t>1619866918</t>
  </si>
  <si>
    <t>https://podminky.urs.cz/item/CS_URS_2024_02/342272225</t>
  </si>
  <si>
    <t>"121"(1,2+1,5)*2,95</t>
  </si>
  <si>
    <t>"otvor"-0,9*2</t>
  </si>
  <si>
    <t>342291121</t>
  </si>
  <si>
    <t>Ukotvení příček plochými kotvami, do konstrukce cihelné</t>
  </si>
  <si>
    <t>-963781801</t>
  </si>
  <si>
    <t>https://podminky.urs.cz/item/CS_URS_2024_02/342291121</t>
  </si>
  <si>
    <t>"121"2,95*2</t>
  </si>
  <si>
    <t>342291131</t>
  </si>
  <si>
    <t>Ukotvení příček plochými kotvami, do konstrukce betonové</t>
  </si>
  <si>
    <t>CS ÚRS 2024 01</t>
  </si>
  <si>
    <t>1132017196</t>
  </si>
  <si>
    <t>https://podminky.urs.cz/item/CS_URS_2024_01/342291131</t>
  </si>
  <si>
    <t>"atika"34,3+8,8*2</t>
  </si>
  <si>
    <t>345311811</t>
  </si>
  <si>
    <t>Stěny a příčky z betonu atikové, poprsní,schodišťové a zábradelní zídky prostého tř. C 25/30</t>
  </si>
  <si>
    <t>2114165373</t>
  </si>
  <si>
    <t>https://podminky.urs.cz/item/CS_URS_2024_02/345311811</t>
  </si>
  <si>
    <t>"atika"(15,9+8,8)*0,2*0,65+(18+8,8)*0,2*0,55</t>
  </si>
  <si>
    <t>345351005</t>
  </si>
  <si>
    <t>Bednění atikových, poprsních, schodišťových, zábradelních zídek plnostěnných zřízení</t>
  </si>
  <si>
    <t>-1909765049</t>
  </si>
  <si>
    <t>https://podminky.urs.cz/item/CS_URS_2024_02/345351005</t>
  </si>
  <si>
    <t>"atika"((15,9+8,8+0,2)*0,65+(18+8,8+0,2)*0,55)*2</t>
  </si>
  <si>
    <t>345351006</t>
  </si>
  <si>
    <t>Bednění atikových, poprsních, schodišťových, zábradelních zídek plnostěnných odstranění</t>
  </si>
  <si>
    <t>1909290389</t>
  </si>
  <si>
    <t>https://podminky.urs.cz/item/CS_URS_2024_02/345351006</t>
  </si>
  <si>
    <t>345361821</t>
  </si>
  <si>
    <t>Výztuž atikových, poprsních, schodišťových, zábradelních zídek a madel z betonářské oceli 10 505 (R) nebo BSt 500</t>
  </si>
  <si>
    <t>725105188</t>
  </si>
  <si>
    <t>https://podminky.urs.cz/item/CS_URS_2024_02/345361821</t>
  </si>
  <si>
    <t>"atika - stupeň vyztužení 90 kg/m3"6,159*0,09</t>
  </si>
  <si>
    <t>Vodorovné konstrukce</t>
  </si>
  <si>
    <t>417321515</t>
  </si>
  <si>
    <t>Ztužující pásy a věnce z betonu železového (bez výztuže) tř. C 25/30</t>
  </si>
  <si>
    <t>1123155143</t>
  </si>
  <si>
    <t>https://podminky.urs.cz/item/CS_URS_2024_01/417321515</t>
  </si>
  <si>
    <t>"věnec"34,3*0,2*0,45</t>
  </si>
  <si>
    <t>417351115</t>
  </si>
  <si>
    <t>Bednění bočnic ztužujících pásů a věnců včetně vzpěr zřízení</t>
  </si>
  <si>
    <t>-675268213</t>
  </si>
  <si>
    <t>https://podminky.urs.cz/item/CS_URS_2024_01/417351115</t>
  </si>
  <si>
    <t>"věnec"34,3*0,2</t>
  </si>
  <si>
    <t>417351116</t>
  </si>
  <si>
    <t>Bednění bočnic ztužujících pásů a věnců včetně vzpěr odstranění</t>
  </si>
  <si>
    <t>-1963390258</t>
  </si>
  <si>
    <t>https://podminky.urs.cz/item/CS_URS_2024_01/417351116</t>
  </si>
  <si>
    <t>417361821</t>
  </si>
  <si>
    <t>Výztuž ztužujících pásů a věnců z betonářské oceli 10 505 (R) nebo BSt 500</t>
  </si>
  <si>
    <t>59088566</t>
  </si>
  <si>
    <t>https://podminky.urs.cz/item/CS_URS_2024_01/417361821</t>
  </si>
  <si>
    <t>"výztuž věnce 90kg/m3"3,087*0,09</t>
  </si>
  <si>
    <t>Komunikace pozemní</t>
  </si>
  <si>
    <t>564761101</t>
  </si>
  <si>
    <t>Podklad nebo kryt z kameniva hrubého drceného vel. 32-63 mm s rozprostřením a zhutněním plochy jednotlivě do 100 m2, po zhutnění tl. 200 mm</t>
  </si>
  <si>
    <t>1068281298</t>
  </si>
  <si>
    <t>https://podminky.urs.cz/item/CS_URS_2024_02/564761101</t>
  </si>
  <si>
    <t>564851011</t>
  </si>
  <si>
    <t>Podklad ze štěrkodrti ŠD s rozprostřením a zhutněním plochy jednotlivě do 100 m2, po zhutnění tl. 150 mm</t>
  </si>
  <si>
    <t>-1353835970</t>
  </si>
  <si>
    <t>https://podminky.urs.cz/item/CS_URS_2024_02/564851011</t>
  </si>
  <si>
    <t>564952111</t>
  </si>
  <si>
    <t>Podklad z mechanicky zpevněného kameniva MZK (minerální beton) s rozprostřením a s hutněním, po zhutnění tl. 150 mm</t>
  </si>
  <si>
    <t>-98087466</t>
  </si>
  <si>
    <t>https://podminky.urs.cz/item/CS_URS_2024_02/564952111</t>
  </si>
  <si>
    <t>565165101</t>
  </si>
  <si>
    <t>Asfaltový beton vrstva podkladní ACP 16 (obalované kamenivo střednězrnné - OKS) s rozprostřením a zhutněním v pruhu šířky do 1,5 m, po zhutnění tl. 80 mm</t>
  </si>
  <si>
    <t>1447728641</t>
  </si>
  <si>
    <t>https://podminky.urs.cz/item/CS_URS_2024_02/565165101</t>
  </si>
  <si>
    <t>573211109</t>
  </si>
  <si>
    <t>Postřik spojovací PS bez posypu kamenivem z asfaltu silničního, v množství 0,50 kg/m2</t>
  </si>
  <si>
    <t>492504204</t>
  </si>
  <si>
    <t>https://podminky.urs.cz/item/CS_URS_2024_02/573211109</t>
  </si>
  <si>
    <t>573211112</t>
  </si>
  <si>
    <t>Postřik spojovací PS bez posypu kamenivem z asfaltu silničního, v množství 0,70 kg/m2</t>
  </si>
  <si>
    <t>-1608868421</t>
  </si>
  <si>
    <t>https://podminky.urs.cz/item/CS_URS_2024_02/573211112</t>
  </si>
  <si>
    <t>577134031</t>
  </si>
  <si>
    <t>Asfaltový beton vrstva obrusná ACO 11 (ABS) s rozprostřením a se zhutněním z modifikovaného asfaltu v pruhu šířky do 1,5 m, po zhutnění tl. 40 mm</t>
  </si>
  <si>
    <t>1705313338</t>
  </si>
  <si>
    <t>https://podminky.urs.cz/item/CS_URS_2024_02/577134031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</si>
  <si>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</si>
  <si>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</si>
  <si>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317758948</t>
  </si>
  <si>
    <t>https://podminky.urs.cz/item/CS_URS_2024_02/596211110</t>
  </si>
  <si>
    <t>M</t>
  </si>
  <si>
    <t>59245018</t>
  </si>
  <si>
    <t>dlažba skladebná betonová 200x100mm tl 60mm přírodní</t>
  </si>
  <si>
    <t>-605367964</t>
  </si>
  <si>
    <t>24*1,03 'Přepočtené koeficientem množství</t>
  </si>
  <si>
    <t>612131121</t>
  </si>
  <si>
    <t>Podkladní a spojovací vrstva vnitřních omítaných ploch penetrace disperzní nanášená ručně stěn</t>
  </si>
  <si>
    <t>637871865</t>
  </si>
  <si>
    <t>https://podminky.urs.cz/item/CS_URS_2024_02/612131121</t>
  </si>
  <si>
    <t>"107"4,3*2,65</t>
  </si>
  <si>
    <t>"121"6,165*2+(1,4+1,1)*2,95</t>
  </si>
  <si>
    <t>612142001</t>
  </si>
  <si>
    <t>Pletivo vnitřních ploch v ploše nebo pruzích, na plném podkladu sklovláknité vtlačené do tmelu včetně tmelu stěn</t>
  </si>
  <si>
    <t>1168667004</t>
  </si>
  <si>
    <t>https://podminky.urs.cz/item/CS_URS_2024_02/612142001</t>
  </si>
  <si>
    <t>612311131</t>
  </si>
  <si>
    <t>Vápenný štuk vnitřních ploch tloušťky do 3 mm svislých konstrukcí stěn</t>
  </si>
  <si>
    <t>1841476911</t>
  </si>
  <si>
    <t>https://podminky.urs.cz/item/CS_URS_2024_02/612311131</t>
  </si>
  <si>
    <t>37</t>
  </si>
  <si>
    <t>612325302</t>
  </si>
  <si>
    <t>Vápenocementová omítka ostění nebo nadpraží štuková dvouvrstvá</t>
  </si>
  <si>
    <t>103286686</t>
  </si>
  <si>
    <t>https://podminky.urs.cz/item/CS_URS_2024_02/612325302</t>
  </si>
  <si>
    <t>((0,9*3)*13+(0,6+2*0,9)*4+(0,9+2*1,6))*0,4</t>
  </si>
  <si>
    <t>((1,2+2*1,5)*3+(1,2+2*1,6)+(2+2*1,5)*3+(1,5*3)*2)*0,4</t>
  </si>
  <si>
    <t>0,8+2*2*0,4</t>
  </si>
  <si>
    <t>((1,5+2*2,5)+(2,9+2*3,3)*4)*0,45</t>
  </si>
  <si>
    <t>38</t>
  </si>
  <si>
    <t>619991011</t>
  </si>
  <si>
    <t>Zakrytí vnitřních ploch před znečištěním fólií včetně pozdějšího odkrytí samostatných konstrukcí a prvků</t>
  </si>
  <si>
    <t>786528592</t>
  </si>
  <si>
    <t>https://podminky.urs.cz/item/CS_URS_2024_02/619991011</t>
  </si>
  <si>
    <t>"otvory"(0,8*2+1,5*2,5+2,9*3,3*4+1,2*1,5*3+2*1,5*3+0,9*0,9*13+0,6*0,9*4+1,2*1,6+0,9*1,6+1,5*1,5*2)</t>
  </si>
  <si>
    <t>39</t>
  </si>
  <si>
    <t>622131121</t>
  </si>
  <si>
    <t>Podkladní a spojovací vrstva vnějších omítaných ploch penetrace nanášená ručně stěn</t>
  </si>
  <si>
    <t>74031699</t>
  </si>
  <si>
    <t>https://podminky.urs.cz/item/CS_URS_2024_02/622131121</t>
  </si>
  <si>
    <t>"otvory"-(0,8*2+1,5*2,5+2,9*3,3*4+1,2*1,5*3+2*1,5*3+0,9*0,9*13+0,6*0,9*4+1,2*1,6+0,9*1,6+1,5*1,5*2)</t>
  </si>
  <si>
    <t>40</t>
  </si>
  <si>
    <t>622151011</t>
  </si>
  <si>
    <t>Penetrační nátěr vnějších pastovitých tenkovrstvých omítek silikátový stěn</t>
  </si>
  <si>
    <t>1514975557</t>
  </si>
  <si>
    <t>https://podminky.urs.cz/item/CS_URS_2024_02/622151011</t>
  </si>
  <si>
    <t>41</t>
  </si>
  <si>
    <t>622151021</t>
  </si>
  <si>
    <t>Penetrační nátěr vnějších pastovitých tenkovrstvých omítek mozaikových akrylátový stěn</t>
  </si>
  <si>
    <t>-1090993835</t>
  </si>
  <si>
    <t>https://podminky.urs.cz/item/CS_URS_2024_02/622151021</t>
  </si>
  <si>
    <t>"sokl"(34,3+8,8)*2*0,3</t>
  </si>
  <si>
    <t>"otvory"-(0,9*0,3+1,5*0,3+2,9*0,3*4)</t>
  </si>
  <si>
    <t>42</t>
  </si>
  <si>
    <t>622213031</t>
  </si>
  <si>
    <t>Montáž kontaktního zateplení lepením na vnější stěny, na podklad betonový nebo z tvárnic keramických nebo vápenopískových, z desek polystyrenových (dodávka ve specifikaci), tloušťky desek přes 120 do 160 mm</t>
  </si>
  <si>
    <t>776753242</t>
  </si>
  <si>
    <t>https://podminky.urs.cz/item/CS_URS_2024_02/622213031</t>
  </si>
  <si>
    <t>"sokl"(34,3*2+8,8)*1+8,8*0,2</t>
  </si>
  <si>
    <t>"otvory"-(3*3+1,6+0,9)*0,3</t>
  </si>
  <si>
    <t>43</t>
  </si>
  <si>
    <t>28376424</t>
  </si>
  <si>
    <t>deska XPS hrana polodrážková a hladký povrch 300kPA λ=0,035 tl 140mm</t>
  </si>
  <si>
    <t>-255529757</t>
  </si>
  <si>
    <t>75,71*1,05 'Přepočtené koeficientem množství</t>
  </si>
  <si>
    <t>44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</si>
  <si>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</si>
  <si>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</si>
  <si>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1649536207</t>
  </si>
  <si>
    <t>https://podminky.urs.cz/item/CS_URS_2024_02/622211031</t>
  </si>
  <si>
    <t>"fasáda"(34,3+8,8*2)*4,1+34,3*3,5</t>
  </si>
  <si>
    <t>"atika"(34,3+8,8*2)*0,8</t>
  </si>
  <si>
    <t>"otvory"-(0,8*1,7+1,5*2,2+2,9*3*4+1,2*1,5*3+2*1,5*3+0,9*0,9*13+0,6*0,9*4+1,2*1,6+0,9*1,6+1,5*1,5*2)</t>
  </si>
  <si>
    <t>45</t>
  </si>
  <si>
    <t>28375985</t>
  </si>
  <si>
    <t>deska EPS 100 fasádní λ=0,037 tl 160mm</t>
  </si>
  <si>
    <t>-587946063</t>
  </si>
  <si>
    <t>299,95*1,05 'Přepočtené koeficientem množství</t>
  </si>
  <si>
    <t>46</t>
  </si>
  <si>
    <t>622252001</t>
  </si>
  <si>
    <t>Montáž profilů kontaktního zateplení zakládacích soklových připevněných hmoždinkami</t>
  </si>
  <si>
    <t>-1138541413</t>
  </si>
  <si>
    <t>https://podminky.urs.cz/item/CS_URS_2024_02/622252001</t>
  </si>
  <si>
    <t>"sokl"(34,3+8,8)*2</t>
  </si>
  <si>
    <t>"otvory"-(3*3+1,6+0,9)</t>
  </si>
  <si>
    <t>47</t>
  </si>
  <si>
    <t>59051653</t>
  </si>
  <si>
    <t>profil zakládací Al tl 0,7mm pro ETICS pro izolant tl 160mm</t>
  </si>
  <si>
    <t>-1337137821</t>
  </si>
  <si>
    <t>74,7*1,05 'Přepočtené koeficientem množství</t>
  </si>
  <si>
    <t>48</t>
  </si>
  <si>
    <t>622252002</t>
  </si>
  <si>
    <t>Montáž profilů kontaktního zateplení ostatních stěnových, dilatačních apod. lepených do tmelu</t>
  </si>
  <si>
    <t>1014562461</t>
  </si>
  <si>
    <t>https://podminky.urs.cz/item/CS_URS_2024_02/622252002</t>
  </si>
  <si>
    <t>4,4*4</t>
  </si>
  <si>
    <t>49</t>
  </si>
  <si>
    <t>63127464</t>
  </si>
  <si>
    <t>profil rohový Al s výztužnou tkaninou š 100/100mm</t>
  </si>
  <si>
    <t>-2100906377</t>
  </si>
  <si>
    <t>17,6*1,05 'Přepočtené koeficientem množství</t>
  </si>
  <si>
    <t>50</t>
  </si>
  <si>
    <t>168539108</t>
  </si>
  <si>
    <t>"otvory"(0,8+2*2)+(1,2+2*2,5)+(2,9+2*3,3)*4+(1,2+2*1,5)*3+(2+2*1,5)*3+(0,9*3)*14+(0,6+2*0,9)*4+(1,2+2*1,6)+(0,9+2*1,6)+(1,5*3)*2</t>
  </si>
  <si>
    <t>51</t>
  </si>
  <si>
    <t>59051476</t>
  </si>
  <si>
    <t>profil napojovací okenní PVC s výztužnou tkaninou 9mm</t>
  </si>
  <si>
    <t>2141322461</t>
  </si>
  <si>
    <t>141,5*1,05 'Přepočtené koeficientem množství</t>
  </si>
  <si>
    <t>52</t>
  </si>
  <si>
    <t>622325102</t>
  </si>
  <si>
    <t>Oprava vápenocementové omítky vnějších ploch stupně členitosti 1 hladké stěn, v rozsahu opravované plochy přes 10 do 30%</t>
  </si>
  <si>
    <t>78332716</t>
  </si>
  <si>
    <t>https://podminky.urs.cz/item/CS_URS_2024_02/622325102</t>
  </si>
  <si>
    <t>vyspravení otlučené fasády</t>
  </si>
  <si>
    <t>53</t>
  </si>
  <si>
    <t>622511112</t>
  </si>
  <si>
    <t>Omítka tenkovrstvá akrylátová vnějších ploch probarvená bez penetrace mozaiková střednězrnná stěn</t>
  </si>
  <si>
    <t>2014855340</t>
  </si>
  <si>
    <t>https://podminky.urs.cz/item/CS_URS_2024_02/622511112</t>
  </si>
  <si>
    <t>54</t>
  </si>
  <si>
    <t>622521012</t>
  </si>
  <si>
    <t>Omítka tenkovrstvá silikátová vnějších ploch probarvená bez penetrace zatíraná (škrábaná ), zrnitost 1,5 mm stěn</t>
  </si>
  <si>
    <t>756882159</t>
  </si>
  <si>
    <t>https://podminky.urs.cz/item/CS_URS_2024_02/622521012</t>
  </si>
  <si>
    <t>55</t>
  </si>
  <si>
    <t>629991012</t>
  </si>
  <si>
    <t>Zakrytí vnějších ploch před znečištěním včetně pozdějšího odkrytí výplní otvorů a svislých ploch fólií přilepenou na začišťovací lištu</t>
  </si>
  <si>
    <t>1162664192</t>
  </si>
  <si>
    <t>https://podminky.urs.cz/item/CS_URS_2024_02/629991012</t>
  </si>
  <si>
    <t>56</t>
  </si>
  <si>
    <t>1997663459</t>
  </si>
  <si>
    <t>57</t>
  </si>
  <si>
    <t>637211132</t>
  </si>
  <si>
    <t>Okapový chodník z dlaždic betonových do kameniva s vyplněním spár drobným kamenivem, tl. dlaždic 60 mm</t>
  </si>
  <si>
    <t>1078172963</t>
  </si>
  <si>
    <t>https://podminky.urs.cz/item/CS_URS_2024_02/637211132</t>
  </si>
  <si>
    <t>58</t>
  </si>
  <si>
    <t>637311121</t>
  </si>
  <si>
    <t>Okapový chodník z obrubníků betonových chodníkových, se zalitím spár cementovou maltou do lože z betonu prostého, z obrubníků ležatých</t>
  </si>
  <si>
    <t>640265826</t>
  </si>
  <si>
    <t>https://podminky.urs.cz/item/CS_URS_2024_02/637311121</t>
  </si>
  <si>
    <t>"S1"34,3+0,5*2</t>
  </si>
  <si>
    <t>59</t>
  </si>
  <si>
    <t>642945111</t>
  </si>
  <si>
    <t>Osazování ocelových zárubní protipožárních nebo protiplynových dveří do vynechaného otvoru, s obetonováním, dveří jednokřídlových do 2,5 m2</t>
  </si>
  <si>
    <t>2042660751</t>
  </si>
  <si>
    <t>https://podminky.urs.cz/item/CS_URS_2024_02/642945111</t>
  </si>
  <si>
    <t>"121"1</t>
  </si>
  <si>
    <t>60</t>
  </si>
  <si>
    <t>55331557</t>
  </si>
  <si>
    <t>zárubeň jednokřídlá ocelová pro zdění s protipožární úpravou tl stěny 75-100mm rozměru 800/1970, 2100mm</t>
  </si>
  <si>
    <t>-1098200578</t>
  </si>
  <si>
    <t>61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</si>
  <si>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</si>
  <si>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</si>
  <si>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2017778134</t>
  </si>
  <si>
    <t>https://podminky.urs.cz/item/CS_URS_2024_02/916131213</t>
  </si>
  <si>
    <t>62</t>
  </si>
  <si>
    <t>59217031</t>
  </si>
  <si>
    <t>obrubník silniční betonový 1000x150x250mm</t>
  </si>
  <si>
    <t>335891202</t>
  </si>
  <si>
    <t>1*1,02 'Přepočtené koeficientem množství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</si>
  <si>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</si>
  <si>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</si>
  <si>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</si>
  <si>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238448063</t>
  </si>
  <si>
    <t>https://podminky.urs.cz/item/CS_URS_2024_02/916231213</t>
  </si>
  <si>
    <t>64</t>
  </si>
  <si>
    <t>59217016</t>
  </si>
  <si>
    <t>obrubník betonový chodníkový 1000x80x250mm</t>
  </si>
  <si>
    <t>405822583</t>
  </si>
  <si>
    <t>17,5*1,02 'Přepočtené koeficientem množství</t>
  </si>
  <si>
    <t>65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</si>
  <si>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</si>
  <si>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</si>
  <si>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1814832103</t>
  </si>
  <si>
    <t>https://podminky.urs.cz/item/CS_URS_2024_02/919121223</t>
  </si>
  <si>
    <t>66</t>
  </si>
  <si>
    <t>919726121</t>
  </si>
  <si>
    <t>Geotextilie netkaná pro ochranu, separaci nebo filtraci měrná hmotnost do 200 g/m2</t>
  </si>
  <si>
    <t>-2017137176</t>
  </si>
  <si>
    <t>https://podminky.urs.cz/item/CS_URS_2024_02/919726121</t>
  </si>
  <si>
    <t>67</t>
  </si>
  <si>
    <t>919735112</t>
  </si>
  <si>
    <t>Řezání stávajícího živičného krytu nebo podkladu hloubky přes 50 do 100 mm</t>
  </si>
  <si>
    <t>1574533559</t>
  </si>
  <si>
    <t>https://podminky.urs.cz/item/CS_URS_2024_02/919735112</t>
  </si>
  <si>
    <t>68</t>
  </si>
  <si>
    <t>941111111</t>
  </si>
  <si>
    <t>Lešení řadové trubkové lehké pracovní s podlahami s provozním zatížením tř. 3 do 200 kg/m2 šířky tř. W06 od 0,6 do 0,9 m výšky do 10 m montáž</t>
  </si>
  <si>
    <t>-987124705</t>
  </si>
  <si>
    <t>https://podminky.urs.cz/item/CS_URS_2024_02/941111111</t>
  </si>
  <si>
    <t>"fasáda"(37+11)*2*4</t>
  </si>
  <si>
    <t>69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</si>
  <si>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</si>
  <si>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</si>
  <si>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969763360</t>
  </si>
  <si>
    <t>https://podminky.urs.cz/item/CS_URS_2024_02/941111211</t>
  </si>
  <si>
    <t>"pronájem odhad"384*60</t>
  </si>
  <si>
    <t>70</t>
  </si>
  <si>
    <t>941111811</t>
  </si>
  <si>
    <t>Lešení řadové trubkové lehké pracovní s podlahami s provozním zatížením tř. 3 do 200 kg/m2 šířky tř. W06 od 0,6 do 0,9 m výšky do 10 m demontáž</t>
  </si>
  <si>
    <t>1217686459</t>
  </si>
  <si>
    <t>https://podminky.urs.cz/item/CS_URS_2024_02/941111811</t>
  </si>
  <si>
    <t>71</t>
  </si>
  <si>
    <t>949101111</t>
  </si>
  <si>
    <t>Lešení pomocné pracovní pro objekty pozemních staveb pro zatížení do 150 kg/m2, o výšce lešeňové podlahy do 1,9 m</t>
  </si>
  <si>
    <t>-519650178</t>
  </si>
  <si>
    <t>https://podminky.urs.cz/item/CS_URS_2024_02/949101111</t>
  </si>
  <si>
    <t>"107,121"4,3+1,54</t>
  </si>
  <si>
    <t>72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</si>
  <si>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</si>
  <si>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</si>
  <si>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-1531383282</t>
  </si>
  <si>
    <t>https://podminky.urs.cz/item/CS_URS_2024_02/952901221</t>
  </si>
  <si>
    <t>"101-121"15,39+17,38+31,73+31,86+28,26+9,29+10,13+5,24+3,98+2,43+1,71+6,75+7,5+12,19+12,87+5,13+8,52+23,73+12,74+11,96+1,54</t>
  </si>
  <si>
    <t>73</t>
  </si>
  <si>
    <t>-104897856</t>
  </si>
  <si>
    <t>74</t>
  </si>
  <si>
    <t>433467573</t>
  </si>
  <si>
    <t>"skládka do 30km"13,747*29</t>
  </si>
  <si>
    <t>75</t>
  </si>
  <si>
    <t>328344195</t>
  </si>
  <si>
    <t>13,747-3,265</t>
  </si>
  <si>
    <t>76</t>
  </si>
  <si>
    <t>997013645</t>
  </si>
  <si>
    <t>Poplatek za uložení stavebního odpadu na skládce (skládkovné) asfaltového bez obsahu dehtu zatříděného do Katalogu odpadů pod kódem 17 03 02</t>
  </si>
  <si>
    <t>1281581773</t>
  </si>
  <si>
    <t>https://podminky.urs.cz/item/CS_URS_2024_02/997013645</t>
  </si>
  <si>
    <t>3,265</t>
  </si>
  <si>
    <t>998</t>
  </si>
  <si>
    <t>Přesun hmot</t>
  </si>
  <si>
    <t>77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</si>
  <si>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</si>
  <si>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</si>
  <si>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1155811026</t>
  </si>
  <si>
    <t>https://podminky.urs.cz/item/CS_URS_2024_02/998011002</t>
  </si>
  <si>
    <t>711</t>
  </si>
  <si>
    <t>Izolace proti vodě, vlhkosti a plynům</t>
  </si>
  <si>
    <t>78</t>
  </si>
  <si>
    <t>711192.R</t>
  </si>
  <si>
    <t>Provedení opravy stávající hydroizolace proti zemní vlhkosti hydroizolační stěrkou na ploše svislé S jednovrstvá na zdivu, vč. dodávky stěrky</t>
  </si>
  <si>
    <t>-954052673</t>
  </si>
  <si>
    <t>79</t>
  </si>
  <si>
    <t>998711201</t>
  </si>
  <si>
    <t>Přesun hmot pro izolace proti vodě, vlhkosti a plynům stanovený procentní sazbou (%) z ceny vodorovná dopravní vzdálenost do 50 m základní v objektech výšky do 6 m</t>
  </si>
  <si>
    <t>-1264178355</t>
  </si>
  <si>
    <t>https://podminky.urs.cz/item/CS_URS_2024_02/998711201</t>
  </si>
  <si>
    <t>712</t>
  </si>
  <si>
    <t>Povlakové krytiny</t>
  </si>
  <si>
    <t>80</t>
  </si>
  <si>
    <t>712311101</t>
  </si>
  <si>
    <t>Provedení povlakové krytiny střech plochých do 10° natěradly a tmely za studena nátěrem lakem penetračním nebo asfaltovým</t>
  </si>
  <si>
    <t>1378943621</t>
  </si>
  <si>
    <t>https://podminky.urs.cz/item/CS_URS_2024_02/712311101</t>
  </si>
  <si>
    <t>"střecha R1,2"33,9*8,76</t>
  </si>
  <si>
    <t>"atika svislá část"(15,9+8,8)*0,65+(18+8,8)*0,55</t>
  </si>
  <si>
    <t>81</t>
  </si>
  <si>
    <t>11163150</t>
  </si>
  <si>
    <t>lak penetrační asfaltový</t>
  </si>
  <si>
    <t>-1627841250</t>
  </si>
  <si>
    <t>327,759*0,00032 'Přepočtené koeficientem množství</t>
  </si>
  <si>
    <t>82</t>
  </si>
  <si>
    <t>712331101</t>
  </si>
  <si>
    <t>Provedení povlakové krytiny střech plochých do 10° pásy na sucho AIP nebo NAIP</t>
  </si>
  <si>
    <t>2032858029</t>
  </si>
  <si>
    <t>https://podminky.urs.cz/item/CS_URS_2024_02/712331101</t>
  </si>
  <si>
    <t>83</t>
  </si>
  <si>
    <t>62853004</t>
  </si>
  <si>
    <t>pás asfaltový natavitelný modifikovaný SBS s vložkou ze skleněné tkaniny a spalitelnou PE fólií nebo jemnozrnným minerálním posypem na horním povrchu tl 4,0mm</t>
  </si>
  <si>
    <t>-1240293240</t>
  </si>
  <si>
    <t>327,759*1,1655 'Přepočtené koeficientem množství</t>
  </si>
  <si>
    <t>84</t>
  </si>
  <si>
    <t>712363605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</si>
  <si>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</si>
  <si>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-1441329007</t>
  </si>
  <si>
    <t>https://podminky.urs.cz/item/CS_URS_2024_02/712363605</t>
  </si>
  <si>
    <t>"střecha R1,2"33,9*8,8</t>
  </si>
  <si>
    <t>"atika"(33,6+8,6*2)*0,5</t>
  </si>
  <si>
    <t>85</t>
  </si>
  <si>
    <t>28322013</t>
  </si>
  <si>
    <t>fólie hydroizolační střešní mPVC mechanicky kotvená barevná tl 1,5mm</t>
  </si>
  <si>
    <t>-21181493</t>
  </si>
  <si>
    <t>323,72*1,1655 'Přepočtené koeficientem množství</t>
  </si>
  <si>
    <t>86</t>
  </si>
  <si>
    <t>712363674</t>
  </si>
  <si>
    <t>Provedení povlakové krytiny střech plochých do 10° z mechanicky kotvených hydroizolačních fólií ostatní práce mechanické kotvení plechových lišt do rš 200 mm do podkladu ze železobetonu</t>
  </si>
  <si>
    <t>-1157807072</t>
  </si>
  <si>
    <t>https://podminky.urs.cz/item/CS_URS_2024_02/712363674</t>
  </si>
  <si>
    <t>87</t>
  </si>
  <si>
    <t>55344002</t>
  </si>
  <si>
    <t>okapnice široká z poplastovaného plechu (PVC-P) rš 200mm</t>
  </si>
  <si>
    <t>1040288959</t>
  </si>
  <si>
    <t>33,9*1,1 'Přepočtené koeficientem množství</t>
  </si>
  <si>
    <t>88</t>
  </si>
  <si>
    <t>998712201</t>
  </si>
  <si>
    <t>Přesun hmot pro povlakové krytiny stanovený procentní sazbou (%) z ceny vodorovná dopravní vzdálenost do 50 m základní v objektech výšky do 6 m</t>
  </si>
  <si>
    <t>-295239921</t>
  </si>
  <si>
    <t>https://podminky.urs.cz/item/CS_URS_2024_02/998712201</t>
  </si>
  <si>
    <t>89</t>
  </si>
  <si>
    <t>713141136</t>
  </si>
  <si>
    <t>Montáž tepelné izolace střech plochých rohožemi, pásy, deskami, dílci, bloky (izolační materiál ve specifikaci) přilepenými za studena jednovrstvá nízkoexpanzní (PUR) pěnou</t>
  </si>
  <si>
    <t>-1748743000</t>
  </si>
  <si>
    <t>https://podminky.urs.cz/item/CS_URS_2024_02/713141136</t>
  </si>
  <si>
    <t>"střecha R2"15,9*8,8</t>
  </si>
  <si>
    <t>90</t>
  </si>
  <si>
    <t>28375033</t>
  </si>
  <si>
    <t>deska EPS 150 pro konstrukce s vysokým zatížením λ=0,035 tl 150mm</t>
  </si>
  <si>
    <t>-2027427541</t>
  </si>
  <si>
    <t>139,92*1,05 'Přepočtené koeficientem množství</t>
  </si>
  <si>
    <t>91</t>
  </si>
  <si>
    <t>1881067448</t>
  </si>
  <si>
    <t>"střecha R1"18*8,8</t>
  </si>
  <si>
    <t>92</t>
  </si>
  <si>
    <t>28375909</t>
  </si>
  <si>
    <t>deska EPS 150 pro konstrukce s vysokým zatížením λ=0,035 tl 50mm</t>
  </si>
  <si>
    <t>563043971</t>
  </si>
  <si>
    <t>158,4*1,05 'Přepočtené koeficientem množství</t>
  </si>
  <si>
    <t>93</t>
  </si>
  <si>
    <t>713141243</t>
  </si>
  <si>
    <t>Montáž tepelné izolace střech plochých mechanické přikotvení šrouby včetně dodávky šroubů, bez položení tepelné izolace tl. izolace přes 140 do 200 mm do betonu</t>
  </si>
  <si>
    <t>-1551713570</t>
  </si>
  <si>
    <t>https://podminky.urs.cz/item/CS_URS_2024_02/713141243</t>
  </si>
  <si>
    <t>94</t>
  </si>
  <si>
    <t>713141311</t>
  </si>
  <si>
    <t>Montáž tepelné izolace střech plochých spádovými klíny v ploše kladenými volně</t>
  </si>
  <si>
    <t>489284383</t>
  </si>
  <si>
    <t>https://podminky.urs.cz/item/CS_URS_2024_02/713141311</t>
  </si>
  <si>
    <t>95</t>
  </si>
  <si>
    <t>28376142</t>
  </si>
  <si>
    <t>klín izolační spád do 5% EPS 150</t>
  </si>
  <si>
    <t>-275509881</t>
  </si>
  <si>
    <t>298,32*0,16</t>
  </si>
  <si>
    <t>47,731*1,1 'Přepočtené koeficientem množství</t>
  </si>
  <si>
    <t>96</t>
  </si>
  <si>
    <t>713141415</t>
  </si>
  <si>
    <t>Montáž tepelné izolace střech plochých mechanické přikotvení spádových klínů teleskopickými hmoždinkami včetně dodávky teleskopických hmoždinek, bez položení tepelné izolace pro jednospádové klíny v ploše, tl. izolace přes 250 do 340 mm</t>
  </si>
  <si>
    <t>-101164574</t>
  </si>
  <si>
    <t>https://podminky.urs.cz/item/CS_URS_2024_02/713141415</t>
  </si>
  <si>
    <t>97</t>
  </si>
  <si>
    <t>710558012</t>
  </si>
  <si>
    <t>98</t>
  </si>
  <si>
    <t>763111741</t>
  </si>
  <si>
    <t>Příčka ze sádrokartonových desek ostatní konstrukce a práce na příčkách ze sádrokartonových desek montáž parotěsné zábrany</t>
  </si>
  <si>
    <t>-1734596359</t>
  </si>
  <si>
    <t>https://podminky.urs.cz/item/CS_URS_2024_02/763111741</t>
  </si>
  <si>
    <t>99</t>
  </si>
  <si>
    <t>28329276</t>
  </si>
  <si>
    <t>fólie PE vyztužená pro parotěsnou vrstvu (reakce na oheň - třída E) 140g/m2</t>
  </si>
  <si>
    <t>-1847652251</t>
  </si>
  <si>
    <t>11,395*1,1235 'Přepočtené koeficientem množství</t>
  </si>
  <si>
    <t>100</t>
  </si>
  <si>
    <t>763111742</t>
  </si>
  <si>
    <t>Příčka ze sádrokartonových desek ostatní konstrukce a práce na příčkách ze sádrokartonových desek montáž jedné vrstvy tepelné izolace</t>
  </si>
  <si>
    <t>2144606471</t>
  </si>
  <si>
    <t>https://podminky.urs.cz/item/CS_URS_2024_02/763111742</t>
  </si>
  <si>
    <t>101</t>
  </si>
  <si>
    <t>63231235</t>
  </si>
  <si>
    <t>deska speciální akustická a tepelně izolační z čedičových vláken tl 80mm</t>
  </si>
  <si>
    <t>968384030</t>
  </si>
  <si>
    <t>11,395*1,02 'Přepočtené koeficientem množství</t>
  </si>
  <si>
    <t>102</t>
  </si>
  <si>
    <t>763121415</t>
  </si>
  <si>
    <t>Stěna předsazená ze sádrokartonových desek s nosnou konstrukcí z ocelových profilů CW, UW jednoduše opláštěná deskou standardní A tl. 12,5 mm bez izolace, EI 15, stěna tl. 112,5 mm, profil 100</t>
  </si>
  <si>
    <t>46515010</t>
  </si>
  <si>
    <t>https://podminky.urs.cz/item/CS_URS_2024_02/763121415</t>
  </si>
  <si>
    <t>"107 aku stěna"4,3*2,65</t>
  </si>
  <si>
    <t>103</t>
  </si>
  <si>
    <t>763121714</t>
  </si>
  <si>
    <t>Stěna předsazená ze sádrokartonových desek ostatní konstrukce a práce na předsazených stěnách ze sádrokartonových desek základní penetrační nátěr</t>
  </si>
  <si>
    <t>-621694172</t>
  </si>
  <si>
    <t>https://podminky.urs.cz/item/CS_URS_2024_02/763121714</t>
  </si>
  <si>
    <t>104</t>
  </si>
  <si>
    <t>763121716</t>
  </si>
  <si>
    <t>Stěna předsazená ze sádrokartonových desek ostatní konstrukce a práce na předsazených stěnách ze sádrokartonových desek úprava styku stěny a podhledu akrylátovým tmelem</t>
  </si>
  <si>
    <t>-1117580567</t>
  </si>
  <si>
    <t>https://podminky.urs.cz/item/CS_URS_2024_02/763121716</t>
  </si>
  <si>
    <t>"107 aku stěna"4,3+2,65*2</t>
  </si>
  <si>
    <t>105</t>
  </si>
  <si>
    <t>763131451</t>
  </si>
  <si>
    <t>Podhled ze sádrokartonových desek dvouvrstvá zavěšená spodní konstrukce z ocelových profilů CD, UD jednoduše opláštěná deskou impregnovanou H2, tl. 12,5 mm, bez izolace</t>
  </si>
  <si>
    <t>-819358192</t>
  </si>
  <si>
    <t>https://podminky.urs.cz/item/CS_URS_2024_02/763131451</t>
  </si>
  <si>
    <t>"120,121 nové rozvody vody nad pohledem"11,96+1,54</t>
  </si>
  <si>
    <t>106</t>
  </si>
  <si>
    <t>763131621</t>
  </si>
  <si>
    <t>Podhled ze sádrokartonových desek montáž desek, tl. 12,5 mm</t>
  </si>
  <si>
    <t>-234860038</t>
  </si>
  <si>
    <t>https://podminky.urs.cz/item/CS_URS_2024_02/763131621</t>
  </si>
  <si>
    <t>107</t>
  </si>
  <si>
    <t>59030025</t>
  </si>
  <si>
    <t>deska SDK impregnovaná H2 tl 12,5mm</t>
  </si>
  <si>
    <t>1046670633</t>
  </si>
  <si>
    <t>4*1,05 'Přepočtené koeficientem množství</t>
  </si>
  <si>
    <t>108</t>
  </si>
  <si>
    <t>763131714</t>
  </si>
  <si>
    <t>Podhled ze sádrokartonových desek ostatní práce a konstrukce na podhledech ze sádrokartonových desek základní penetrační nátěr</t>
  </si>
  <si>
    <t>1163445866</t>
  </si>
  <si>
    <t>https://podminky.urs.cz/item/CS_URS_2024_02/763131714</t>
  </si>
  <si>
    <t>11,96+1,21+23,43</t>
  </si>
  <si>
    <t>109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</si>
  <si>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</si>
  <si>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</si>
  <si>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-2116976534</t>
  </si>
  <si>
    <t>https://podminky.urs.cz/item/CS_URS_2024_02/998763401</t>
  </si>
  <si>
    <t>110</t>
  </si>
  <si>
    <t>764245311</t>
  </si>
  <si>
    <t>Oplechování horních ploch zdí a nadezdívek (atik) z titanzinkového lesklého válcovaného plechu celoplošně lepené přes rš 800 mm</t>
  </si>
  <si>
    <t>265007314</t>
  </si>
  <si>
    <t>https://podminky.urs.cz/item/CS_URS_2024_02/764245311</t>
  </si>
  <si>
    <t>"K6 atika"(34,6+9,1*2)</t>
  </si>
  <si>
    <t>111</t>
  </si>
  <si>
    <t>764246343</t>
  </si>
  <si>
    <t>Oplechování parapetů z titanzinkového lesklého válcovaného plechu rovných celoplošně lepené, bez rohů rš 250 mm</t>
  </si>
  <si>
    <t>482054853</t>
  </si>
  <si>
    <t>https://podminky.urs.cz/item/CS_URS_2024_02/764246343</t>
  </si>
  <si>
    <t>(1,2*4+2*3+0,9*14+0,6*4+1,5*2)</t>
  </si>
  <si>
    <t>112</t>
  </si>
  <si>
    <t>764541305</t>
  </si>
  <si>
    <t>Žlab podokapní z titanzinkového lesklého válcovaného plechu včetně háků a čel půlkruhový rš 330 mm</t>
  </si>
  <si>
    <t>-1294444606</t>
  </si>
  <si>
    <t>https://podminky.urs.cz/item/CS_URS_2024_02/764541305</t>
  </si>
  <si>
    <t>"K1"11,45</t>
  </si>
  <si>
    <t>"K2"11,45</t>
  </si>
  <si>
    <t>"K3"6,7</t>
  </si>
  <si>
    <t>"K4"4,7</t>
  </si>
  <si>
    <t>113</t>
  </si>
  <si>
    <t>764541364</t>
  </si>
  <si>
    <t>Žlab podokapní z titanzinkového lesklého válcovaného plechu kotlík hranatý, rš žlabu/průměr svodu 330/100 mm</t>
  </si>
  <si>
    <t>-915510335</t>
  </si>
  <si>
    <t>https://podminky.urs.cz/item/CS_URS_2024_02/764541364</t>
  </si>
  <si>
    <t>114</t>
  </si>
  <si>
    <t>764548323</t>
  </si>
  <si>
    <t>Svod z titanzinkového lesklého válcovaného plechu včetně objímek, kolen a odskoků kruhový, průměru 100 mm</t>
  </si>
  <si>
    <t>969750357</t>
  </si>
  <si>
    <t>https://podminky.urs.cz/item/CS_URS_2024_02/764548323</t>
  </si>
  <si>
    <t>"K5"3,7*3</t>
  </si>
  <si>
    <t>115</t>
  </si>
  <si>
    <t>998764201</t>
  </si>
  <si>
    <t>Přesun hmot pro konstrukce klempířské stanovený procentní sazbou (%) z ceny vodorovná dopravní vzdálenost do 50 m s užitím mechanizace v objektech výšky do 6 m</t>
  </si>
  <si>
    <t>1251956115</t>
  </si>
  <si>
    <t>https://podminky.urs.cz/item/CS_URS_2024_02/998764201</t>
  </si>
  <si>
    <t>116</t>
  </si>
  <si>
    <t>766622131</t>
  </si>
  <si>
    <t>Montáž oken plastových včetně montáže rámu plochy přes 1 m2 otevíravých do zdiva, výšky do 1,5 m</t>
  </si>
  <si>
    <t>-1597605765</t>
  </si>
  <si>
    <t>https://podminky.urs.cz/item/CS_URS_2024_02/766622131</t>
  </si>
  <si>
    <t>1,5*1,5*2</t>
  </si>
  <si>
    <t>1,2*1,5*3</t>
  </si>
  <si>
    <t>2*1,5*3</t>
  </si>
  <si>
    <t>117</t>
  </si>
  <si>
    <t>40052</t>
  </si>
  <si>
    <t>okno plastové dvoukřídlé otevíravé/sklopné trojsklo přes plochu 1m2 do v 1,5m, U=1,0 W/m2K</t>
  </si>
  <si>
    <t>1473706816</t>
  </si>
  <si>
    <t>"O04"1,5*1,5*2</t>
  </si>
  <si>
    <t>"O06"1,2*1,5*3</t>
  </si>
  <si>
    <t>118</t>
  </si>
  <si>
    <t>40053</t>
  </si>
  <si>
    <t>1369240205</t>
  </si>
  <si>
    <t>"O03"2*1,5*3</t>
  </si>
  <si>
    <t>119</t>
  </si>
  <si>
    <t>766622132</t>
  </si>
  <si>
    <t>Montáž oken plastových včetně montáže rámu plochy přes 1 m2 otevíravých do zdiva, výšky přes 1,5 do 2,5 m</t>
  </si>
  <si>
    <t>1785702101</t>
  </si>
  <si>
    <t>https://podminky.urs.cz/item/CS_URS_2024_02/766622132</t>
  </si>
  <si>
    <t>"O07"1,2*1,6*1</t>
  </si>
  <si>
    <t>"O08"0,9*1,6*1</t>
  </si>
  <si>
    <t>120</t>
  </si>
  <si>
    <t>40054</t>
  </si>
  <si>
    <t>okno plastové otevíravé/sklopné trojsklo přes plochu 1m2 v 1,5-2,5m, U=1,0 W/m2K</t>
  </si>
  <si>
    <t>-1750725135</t>
  </si>
  <si>
    <t>121</t>
  </si>
  <si>
    <t>766622216</t>
  </si>
  <si>
    <t>Montáž oken plastových plochy do 1 m2 včetně montáže rámu otevíravých do zdiva</t>
  </si>
  <si>
    <t>-360782309</t>
  </si>
  <si>
    <t>https://podminky.urs.cz/item/CS_URS_2024_02/766622216</t>
  </si>
  <si>
    <t>"0,9*0,9"13</t>
  </si>
  <si>
    <t>"0,6*0,9"4</t>
  </si>
  <si>
    <t>122</t>
  </si>
  <si>
    <t>40050</t>
  </si>
  <si>
    <t>okno plastové jednokřídlé otevíravé/sklopné trojsklo do plochy 1m2</t>
  </si>
  <si>
    <t>-606144569</t>
  </si>
  <si>
    <t>"O01"0,9*0,9*12</t>
  </si>
  <si>
    <t>"O05"0,9*0,9*1</t>
  </si>
  <si>
    <t>"O02"0,6*0,9*4</t>
  </si>
  <si>
    <t>123</t>
  </si>
  <si>
    <t>766660021</t>
  </si>
  <si>
    <t>Montáž dveřních křídel dřevěných nebo plastových otevíravých do ocelové zárubně protipožárních jednokřídlových, šířky do 800 mm</t>
  </si>
  <si>
    <t>1654853042</t>
  </si>
  <si>
    <t>https://podminky.urs.cz/item/CS_URS_2024_02/766660021</t>
  </si>
  <si>
    <t>"D04"1</t>
  </si>
  <si>
    <t>124</t>
  </si>
  <si>
    <t>65339</t>
  </si>
  <si>
    <t>dveře jednokřídlé dřevotřískové protipožární EI (EW) 30 DP3 povrch lakovaný plné 800x1970-2100mm, vč. kování, zámek</t>
  </si>
  <si>
    <t>-134034854</t>
  </si>
  <si>
    <t>125</t>
  </si>
  <si>
    <t>766660411</t>
  </si>
  <si>
    <t>Montáž vchodových dveří včetně rámu do zdiva jednokřídlových bez nadsvětlíku</t>
  </si>
  <si>
    <t>-1484908891</t>
  </si>
  <si>
    <t>https://podminky.urs.cz/item/CS_URS_2024_02/766660411</t>
  </si>
  <si>
    <t>"D03"1</t>
  </si>
  <si>
    <t>126</t>
  </si>
  <si>
    <t>40504</t>
  </si>
  <si>
    <t>dveře 800/2020, jednokřídlé, plastové, bílé, prosklené, otevíravé, izol trojsklo, panikové kování, U=1,2 W/m2K</t>
  </si>
  <si>
    <t>-1447116831</t>
  </si>
  <si>
    <t>"D03"0,8*2</t>
  </si>
  <si>
    <t>1,6*1,8 'Přepočtené koeficientem množství</t>
  </si>
  <si>
    <t>127</t>
  </si>
  <si>
    <t>766694126</t>
  </si>
  <si>
    <t>Montáž ostatních truhlářských konstrukcí parapetních desek dřevěných nebo plastových šířky přes 300 mm</t>
  </si>
  <si>
    <t>1227452430</t>
  </si>
  <si>
    <t>https://podminky.urs.cz/item/CS_URS_2024_02/766694126</t>
  </si>
  <si>
    <t>128</t>
  </si>
  <si>
    <t>61144405</t>
  </si>
  <si>
    <t>parapet plastový vnitřní š 500mm</t>
  </si>
  <si>
    <t>-1965350192</t>
  </si>
  <si>
    <t>129</t>
  </si>
  <si>
    <t>598970327</t>
  </si>
  <si>
    <t>130</t>
  </si>
  <si>
    <t>767651210</t>
  </si>
  <si>
    <t>Montáž vrat garážových nebo průmyslových otvíravých do ocelové zárubně z dílů, plochy do 6 m2</t>
  </si>
  <si>
    <t>791888299</t>
  </si>
  <si>
    <t>https://podminky.urs.cz/item/CS_URS_2024_02/767651210</t>
  </si>
  <si>
    <t>131</t>
  </si>
  <si>
    <t>41500</t>
  </si>
  <si>
    <t>vrata ocelová dvoukřídlá, otvíravá s rámem zateplená PUR panel, plná, klikaxklika, U=2 W/m2K</t>
  </si>
  <si>
    <t>1623710940</t>
  </si>
  <si>
    <t>"D02"1,5*2,5</t>
  </si>
  <si>
    <t>132</t>
  </si>
  <si>
    <t>767651230</t>
  </si>
  <si>
    <t>Montáž vrat garážových nebo průmyslových otvíravých do ocelové zárubně z dílů, plochy přes 9 do 13 m2</t>
  </si>
  <si>
    <t>-763153084</t>
  </si>
  <si>
    <t>https://podminky.urs.cz/item/CS_URS_2024_02/767651230</t>
  </si>
  <si>
    <t>133</t>
  </si>
  <si>
    <t>41503</t>
  </si>
  <si>
    <t>vrata ocelová dvoukřídlá, otvíravá s rámem zateplená PUR panel, prosvětlovací pás, klikaxklika, U=2 W/m2K</t>
  </si>
  <si>
    <t>1087554683</t>
  </si>
  <si>
    <t>"D01"2,9*3,3*4</t>
  </si>
  <si>
    <t>134</t>
  </si>
  <si>
    <t>767832102</t>
  </si>
  <si>
    <t>Montáž venkovních požárních žebříků do zdiva bez suchovodu</t>
  </si>
  <si>
    <t>-339420688</t>
  </si>
  <si>
    <t>https://podminky.urs.cz/item/CS_URS_2024_02/767832102</t>
  </si>
  <si>
    <t>"Z1"5,1</t>
  </si>
  <si>
    <t>135</t>
  </si>
  <si>
    <t>44983040</t>
  </si>
  <si>
    <t>žebřík venkovní s přímým výstupem a ochranným košem bez suchovodu z eloxovaného hliníku celkem do dl 6m</t>
  </si>
  <si>
    <t>1013436273</t>
  </si>
  <si>
    <t>136</t>
  </si>
  <si>
    <t>767834111</t>
  </si>
  <si>
    <t>Montáž venkovních požárních žebříků Příplatek k cenám za montáž ochranného koše, připevněného šroubováním</t>
  </si>
  <si>
    <t>874639083</t>
  </si>
  <si>
    <t>https://podminky.urs.cz/item/CS_URS_2024_02/767834111</t>
  </si>
  <si>
    <t>137</t>
  </si>
  <si>
    <t>767893126</t>
  </si>
  <si>
    <t>Montáž stříšek nad venkovními vstupy z kovových profilů kotvených k nosné konstrukci pomocí konzol, výplň ze skla rovná, šířky přes 1,50 do 2,00 m</t>
  </si>
  <si>
    <t>878808226</t>
  </si>
  <si>
    <t>https://podminky.urs.cz/item/CS_URS_2024_02/767893126</t>
  </si>
  <si>
    <t>"V1"1</t>
  </si>
  <si>
    <t>138</t>
  </si>
  <si>
    <t>V1</t>
  </si>
  <si>
    <t>stříška vchodová rovná, kotvená pomocí konzol nerezový rám s hliníkovým okapem, ocel táhla, výplň VSG sklo tl. 10mm, 2100x1400mm</t>
  </si>
  <si>
    <t>-2103903708</t>
  </si>
  <si>
    <t>139</t>
  </si>
  <si>
    <t>359758266</t>
  </si>
  <si>
    <t>784</t>
  </si>
  <si>
    <t>Dokončovací práce - malby a tapety</t>
  </si>
  <si>
    <t>140</t>
  </si>
  <si>
    <t>784121001</t>
  </si>
  <si>
    <t>Oškrabání malby v místnostech výšky do 3,80 m</t>
  </si>
  <si>
    <t>-1848164165</t>
  </si>
  <si>
    <t>https://podminky.urs.cz/item/CS_URS_2024_02/784121001</t>
  </si>
  <si>
    <t>"121 stěny+strop"(1,6+1,2)*2,95+1,54</t>
  </si>
  <si>
    <t>141</t>
  </si>
  <si>
    <t>784181103</t>
  </si>
  <si>
    <t>Penetrace podkladu jednonásobná základní akrylátová bezbarvá v místnostech výšky přes 3,80 do 5,00 m</t>
  </si>
  <si>
    <t>599204561</t>
  </si>
  <si>
    <t>https://podminky.urs.cz/item/CS_URS_2024_02/784181103</t>
  </si>
  <si>
    <t>stěny</t>
  </si>
  <si>
    <t>"ostění"58,345</t>
  </si>
  <si>
    <t>142</t>
  </si>
  <si>
    <t>784221103</t>
  </si>
  <si>
    <t>Malby z malířských směsí otěruvzdorných za sucha dvojnásobné, bílé za sucha otěruvzdorné dobře v místnostech výšky přes 3,80 do 5,00 m</t>
  </si>
  <si>
    <t>556133600</t>
  </si>
  <si>
    <t>https://podminky.urs.cz/item/CS_URS_2024_02/784221103</t>
  </si>
  <si>
    <t>"sdk"11,395+36,6</t>
  </si>
  <si>
    <t>"štuk"78,05</t>
  </si>
  <si>
    <t>SO 01.3 - PBŘ</t>
  </si>
  <si>
    <t xml:space="preserve">    95 - Různé dokončovací konstrukce a práce pozemních staveb</t>
  </si>
  <si>
    <t>Různé dokončovací konstrukce a práce pozemních staveb</t>
  </si>
  <si>
    <t>953941R011</t>
  </si>
  <si>
    <t>Osazení požárního hasicího přístroje na stěnu dle PBŘS vč. dodávky práškového přístroje 55B</t>
  </si>
  <si>
    <t>1825106874</t>
  </si>
  <si>
    <t>953941R02</t>
  </si>
  <si>
    <t>Osazení požárního hlásiče dle PBŘS vč. dodávky</t>
  </si>
  <si>
    <t>2120274190</t>
  </si>
  <si>
    <t>953941R03</t>
  </si>
  <si>
    <t>Osazení informačních tabulek na stěnu dle PBŘS vč. dodávky tabulka plast</t>
  </si>
  <si>
    <t>kpl</t>
  </si>
  <si>
    <t>237273766</t>
  </si>
  <si>
    <t>953941R04</t>
  </si>
  <si>
    <t>Požární ucpávky dle PBŘS vč. dodávky</t>
  </si>
  <si>
    <t>-127449141</t>
  </si>
  <si>
    <t>SO 01.4.a - ZTI</t>
  </si>
  <si>
    <t xml:space="preserve">    2 - Zakládání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</si>
  <si>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</si>
  <si>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</si>
  <si>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</si>
  <si>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</si>
  <si>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</si>
  <si>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>HZS - Hodinové zúčtovací sazby</t>
  </si>
  <si>
    <t>OST - Ostatní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</si>
  <si>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</si>
  <si>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</si>
  <si>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613131473</t>
  </si>
  <si>
    <t>https://podminky.urs.cz/item/CS_URS_2024_02/113107442</t>
  </si>
  <si>
    <t>"překop komunikace"10</t>
  </si>
  <si>
    <t>131151100</t>
  </si>
  <si>
    <t>Hloubení nezapažených jam a zářezů strojně s urovnáním dna do předepsaného profilu a spádu v hornině třídy těžitelnosti I skupiny 1 a 2 do 20 m3</t>
  </si>
  <si>
    <t>-606285697</t>
  </si>
  <si>
    <t>https://podminky.urs.cz/item/CS_URS_2024_02/131151100</t>
  </si>
  <si>
    <t>"aku nádrž"14</t>
  </si>
  <si>
    <t>"vsak"4</t>
  </si>
  <si>
    <t>132111401</t>
  </si>
  <si>
    <t>Hloubená vykopávka pod základy ručně s přehozením výkopku na vzdálenost 3 m nebo s naložením na dopravní prostředek v hornině třídy těžitelnosti I skupiny 1 a 2</t>
  </si>
  <si>
    <t>-579295080</t>
  </si>
  <si>
    <t>https://podminky.urs.cz/item/CS_URS_2024_02/132111401</t>
  </si>
  <si>
    <t>"nová ležačka kotelna"4*0,8*1</t>
  </si>
  <si>
    <t>-593996874</t>
  </si>
  <si>
    <t>dokopávky</t>
  </si>
  <si>
    <t>"dešťovka"(32+37)*0,8*1*0,3</t>
  </si>
  <si>
    <t>"čerpání  zpětné"30*0,8*1*0,3</t>
  </si>
  <si>
    <t>"odvod kondenzátu z jednotky"4*0,8*1*0,3</t>
  </si>
  <si>
    <t>132151102</t>
  </si>
  <si>
    <t>Hloubení nezapažených rýh šířky do 800 mm strojně s urovnáním dna do předepsaného profilu a spádu v hornině třídy těžitelnosti I skupiny 1 a 2 přes 20 do 50 m3</t>
  </si>
  <si>
    <t>-828692553</t>
  </si>
  <si>
    <t>https://podminky.urs.cz/item/CS_URS_2024_02/132151102</t>
  </si>
  <si>
    <t>"dešťovka"(32+37)*0,8*1*0,7</t>
  </si>
  <si>
    <t>"čerpání  zpětné"30*0,8*1*0,7</t>
  </si>
  <si>
    <t>"odvod kondenzátu z jednotky"4*0,8*1*0,7</t>
  </si>
  <si>
    <t>1747758603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</si>
  <si>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</si>
  <si>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</si>
  <si>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-70098101</t>
  </si>
  <si>
    <t>https://podminky.urs.cz/item/CS_URS_2024_02/162751117</t>
  </si>
  <si>
    <t>100,4-49,44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</si>
  <si>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</si>
  <si>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</si>
  <si>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552812063</t>
  </si>
  <si>
    <t>https://podminky.urs.cz/item/CS_URS_2024_02/162751119</t>
  </si>
  <si>
    <t>"skládka do 30km"50,96*29</t>
  </si>
  <si>
    <t>-1530091735</t>
  </si>
  <si>
    <t>18+82,4</t>
  </si>
  <si>
    <t>171201231</t>
  </si>
  <si>
    <t>Poplatek za uložení stavebního odpadu na recyklační skládce (skládkovné) zeminy a kamení zatříděného do Katalogu odpadů pod kódem 17 05 04</t>
  </si>
  <si>
    <t>162436982</t>
  </si>
  <si>
    <t>https://podminky.urs.cz/item/CS_URS_2024_02/171201231</t>
  </si>
  <si>
    <t>50,96</t>
  </si>
  <si>
    <t>50,96*1,8 'Přepočtené koeficientem množství</t>
  </si>
  <si>
    <t>16676110</t>
  </si>
  <si>
    <t>"mezideponie"82,4+18</t>
  </si>
  <si>
    <t>1988051091</t>
  </si>
  <si>
    <t>679785829</t>
  </si>
  <si>
    <t>"zpětný zásyp v zeleném pásu"(32+37)*0,8*0,6</t>
  </si>
  <si>
    <t>"čerpání  zpětné"30*0,8*0,6</t>
  </si>
  <si>
    <t>"odvod kondenzátu z jednotky"4*0,8*0,6</t>
  </si>
  <si>
    <t>188309838</t>
  </si>
  <si>
    <t>"překop komunikace"10*0,8*0,9</t>
  </si>
  <si>
    <t>58343930</t>
  </si>
  <si>
    <t>kamenivo drcené hrubé frakce 16/32</t>
  </si>
  <si>
    <t>1828589177</t>
  </si>
  <si>
    <t>7,2*2 'Přepočtené koeficientem množství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</si>
  <si>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</si>
  <si>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</si>
  <si>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978552517</t>
  </si>
  <si>
    <t>https://podminky.urs.cz/item/CS_URS_2024_02/175151101</t>
  </si>
  <si>
    <t>"dešťovka"(32+37)*0,8*0,3</t>
  </si>
  <si>
    <t>"čerpání  zpětné"30*0,8*0,3</t>
  </si>
  <si>
    <t>58341341</t>
  </si>
  <si>
    <t>kamenivo drcené drobné frakce 0/4</t>
  </si>
  <si>
    <t>-1783544501</t>
  </si>
  <si>
    <t>23,76*2 'Přepočtené koeficientem množství</t>
  </si>
  <si>
    <t>1344656587</t>
  </si>
  <si>
    <t>"aku nádrž"1</t>
  </si>
  <si>
    <t>"vsak"1</t>
  </si>
  <si>
    <t>"odvod kondenzátu z jednotky"4*0,8*0,3</t>
  </si>
  <si>
    <t>58344197</t>
  </si>
  <si>
    <t>štěrkodrť frakce 0/63</t>
  </si>
  <si>
    <t>1107516674</t>
  </si>
  <si>
    <t>2,96*2 'Přepočtené koeficientem množství</t>
  </si>
  <si>
    <t>Zakládání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</si>
  <si>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</si>
  <si>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</si>
  <si>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-1715387809</t>
  </si>
  <si>
    <t>https://podminky.urs.cz/item/CS_URS_2024_02/211971122</t>
  </si>
  <si>
    <t>"aku nádrž"3,14*1,5*2</t>
  </si>
  <si>
    <t>"odvod kondenzátu z jednotky"4*0,8*2</t>
  </si>
  <si>
    <t>69311080</t>
  </si>
  <si>
    <t>geotextilie netkaná separační, ochranná, filtrační, drenážní PES 200g/m2</t>
  </si>
  <si>
    <t>-1107529893</t>
  </si>
  <si>
    <t>15,82*1,1845 'Přepočtené koeficientem množství</t>
  </si>
  <si>
    <t>212755214</t>
  </si>
  <si>
    <t>Trativody bez lože z drenážních trubek plastových flexibilních D 100 mm</t>
  </si>
  <si>
    <t>1214525260</t>
  </si>
  <si>
    <t>https://podminky.urs.cz/item/CS_URS_2024_02/212755214</t>
  </si>
  <si>
    <t>"drenáž TČ"4</t>
  </si>
  <si>
    <t>359901211</t>
  </si>
  <si>
    <t>Monitoring stok (kamerový systém) jakékoli výšky nová kanalizace</t>
  </si>
  <si>
    <t>-2140577724</t>
  </si>
  <si>
    <t>https://podminky.urs.cz/item/CS_URS_2024_02/359901211</t>
  </si>
  <si>
    <t>32+37</t>
  </si>
  <si>
    <t>382413118</t>
  </si>
  <si>
    <t>Osazení plastové jímky z polypropylenu PP na obetonování objemu 12000 l</t>
  </si>
  <si>
    <t>-953934258</t>
  </si>
  <si>
    <t>https://podminky.urs.cz/item/CS_URS_2024_02/382413118</t>
  </si>
  <si>
    <t>41607</t>
  </si>
  <si>
    <t>nádrž akumulační podzemní samonosná plastová 10000L, s otočným nástavcem, plast poklop, pochozí</t>
  </si>
  <si>
    <t>1795490208</t>
  </si>
  <si>
    <t>451541111</t>
  </si>
  <si>
    <t>Lože pod potrubí, stoky a drobné objekty v otevřeném výkopu ze štěrkodrtě 0-63 mm</t>
  </si>
  <si>
    <t>710212311</t>
  </si>
  <si>
    <t>https://podminky.urs.cz/item/CS_URS_2024_02/451541111</t>
  </si>
  <si>
    <t>"aku nádrž"3</t>
  </si>
  <si>
    <t>"odvod kondenzátu z jednotky"4*0,8*0,1</t>
  </si>
  <si>
    <t>451573111</t>
  </si>
  <si>
    <t>Lože pod potrubí, stoky a drobné objekty v otevřeném výkopu z písku a štěrkopísku do 63 mm</t>
  </si>
  <si>
    <t>1390434714</t>
  </si>
  <si>
    <t>https://podminky.urs.cz/item/CS_URS_2024_02/451573111</t>
  </si>
  <si>
    <t>"dešťovka"(32+37)*0,8*0,1</t>
  </si>
  <si>
    <t>"čerpání  zpětné"30*0,8*0,1</t>
  </si>
  <si>
    <t>452311121</t>
  </si>
  <si>
    <t>Podkladní a zajišťovací konstrukce z betonu prostého v otevřeném výkopu bez zvýšených nároků na prostředí desky pod potrubí, stoky a drobné objekty z betonu tř. C 8/10</t>
  </si>
  <si>
    <t>808052801</t>
  </si>
  <si>
    <t>https://podminky.urs.cz/item/CS_URS_2024_02/452311121</t>
  </si>
  <si>
    <t>"aku nádrž"1,5*1,5*3,14*0,15</t>
  </si>
  <si>
    <t>452368211</t>
  </si>
  <si>
    <t>Výztuž podkladních desek, bloků nebo pražců v otevřeném výkopu ze svařovaných sítí typu Kari</t>
  </si>
  <si>
    <t>-1660842850</t>
  </si>
  <si>
    <t>https://podminky.urs.cz/item/CS_URS_2024_02/452368211</t>
  </si>
  <si>
    <t>"KARI 100/100/6"</t>
  </si>
  <si>
    <t>"aku nádrž"1,5*1,5*3,14*0,00444</t>
  </si>
  <si>
    <t>572340112</t>
  </si>
  <si>
    <t>Vyspravení krytu komunikací po překopech inženýrských sítí plochy do 15 m2 asfaltovým betonem ACO (AB), po zhutnění tl. přes 50 do 70 mm</t>
  </si>
  <si>
    <t>-1193266925</t>
  </si>
  <si>
    <t>https://podminky.urs.cz/item/CS_URS_2024_02/572340112</t>
  </si>
  <si>
    <t>631</t>
  </si>
  <si>
    <t>Oprava podlah - doplnění násypu a mazanin</t>
  </si>
  <si>
    <t>108481381</t>
  </si>
  <si>
    <t>"nová ležačka kotelna"3,5*0,8*0,8</t>
  </si>
  <si>
    <t>"kondenzát"1,5*0,3*0,15</t>
  </si>
  <si>
    <t>Trubní vedení</t>
  </si>
  <si>
    <t>871161141</t>
  </si>
  <si>
    <t>Montáž vodovodního potrubí z polyetylenu PE100 RC v otevřeném výkopu svařovaných na tupo SDR 11/PN16 d 32 x 3,0 mm</t>
  </si>
  <si>
    <t>-1623294878</t>
  </si>
  <si>
    <t>https://podminky.urs.cz/item/CS_URS_2024_02/871161141</t>
  </si>
  <si>
    <t>13842</t>
  </si>
  <si>
    <t>potrubí vodovodní jednovrstvé HDPE-100 D 32x4,4mm PN10</t>
  </si>
  <si>
    <t>1865188072</t>
  </si>
  <si>
    <t>30*1,015 'Přepočtené koeficientem množství</t>
  </si>
  <si>
    <t>871273120</t>
  </si>
  <si>
    <t>Montáž kanalizačního potrubí z tvrdého PVC-U hladkého plnostěnného tuhost SN 4 DN 125</t>
  </si>
  <si>
    <t>-2001403678</t>
  </si>
  <si>
    <t>https://podminky.urs.cz/item/CS_URS_2024_02/871273120</t>
  </si>
  <si>
    <t>28611128</t>
  </si>
  <si>
    <t>trubka kanalizační PVC DN 125x3000mm SN4</t>
  </si>
  <si>
    <t>11942232</t>
  </si>
  <si>
    <t>37*1,03 'Přepočtené koeficientem množství</t>
  </si>
  <si>
    <t>871313120</t>
  </si>
  <si>
    <t>Montáž kanalizačního potrubí z tvrdého PVC-U hladkého plnostěnného tuhost SN 4 DN 160</t>
  </si>
  <si>
    <t>1326207158</t>
  </si>
  <si>
    <t>https://podminky.urs.cz/item/CS_URS_2024_02/871313120</t>
  </si>
  <si>
    <t>28611133</t>
  </si>
  <si>
    <t>trubka kanalizační PVC DN 160x3000mm SN4</t>
  </si>
  <si>
    <t>-1291151353</t>
  </si>
  <si>
    <t>32*1,03 'Přepočtené koeficientem množství</t>
  </si>
  <si>
    <t>877270310</t>
  </si>
  <si>
    <t>Montáž tvarovek na kanalizačním plastovém potrubí z PP nebo PVC-U hladkého plnostěnného kolen, víček nebo hrdlových uzávěrů DN 125</t>
  </si>
  <si>
    <t>-772403237</t>
  </si>
  <si>
    <t>https://podminky.urs.cz/item/CS_URS_2024_02/877270310</t>
  </si>
  <si>
    <t>28611356</t>
  </si>
  <si>
    <t>koleno kanalizační PVC KG 125x45°</t>
  </si>
  <si>
    <t>1243303786</t>
  </si>
  <si>
    <t>877270320</t>
  </si>
  <si>
    <t>Montáž tvarovek na kanalizačním plastovém potrubí z PP nebo PVC-U hladkého plnostěnného odboček DN 125</t>
  </si>
  <si>
    <t>1835620523</t>
  </si>
  <si>
    <t>https://podminky.urs.cz/item/CS_URS_2024_02/877270320</t>
  </si>
  <si>
    <t>28611389</t>
  </si>
  <si>
    <t>odbočka kanalizační plastová s hrdlem KG 125/125/45°</t>
  </si>
  <si>
    <t>1927663192</t>
  </si>
  <si>
    <t>877310310</t>
  </si>
  <si>
    <t>Montáž tvarovek na kanalizačním plastovém potrubí z PP nebo PVC-U hladkého plnostěnného kolen, víček nebo hrdlových uzávěrů DN 150</t>
  </si>
  <si>
    <t>-143137996</t>
  </si>
  <si>
    <t>https://podminky.urs.cz/item/CS_URS_2024_02/877310310</t>
  </si>
  <si>
    <t>28611360</t>
  </si>
  <si>
    <t>koleno kanalizační PVC KG 160x30°</t>
  </si>
  <si>
    <t>1244721201</t>
  </si>
  <si>
    <t>1925592190</t>
  </si>
  <si>
    <t>28611361</t>
  </si>
  <si>
    <t>koleno kanalizační PVC KG 160x45°</t>
  </si>
  <si>
    <t>-400036132</t>
  </si>
  <si>
    <t>-1187307553</t>
  </si>
  <si>
    <t>28611359</t>
  </si>
  <si>
    <t>koleno kanalizační PVC KG 160x15°</t>
  </si>
  <si>
    <t>1682713471</t>
  </si>
  <si>
    <t>877310320</t>
  </si>
  <si>
    <t>Montáž tvarovek na kanalizačním plastovém potrubí z PP nebo PVC-U hladkého plnostěnného odboček DN 150</t>
  </si>
  <si>
    <t>-472048956</t>
  </si>
  <si>
    <t>https://podminky.urs.cz/item/CS_URS_2024_02/877310320</t>
  </si>
  <si>
    <t>28611914</t>
  </si>
  <si>
    <t>odbočka kanalizační plastová s hrdlem KG 160/125/45°</t>
  </si>
  <si>
    <t>1747575989</t>
  </si>
  <si>
    <t>877310330</t>
  </si>
  <si>
    <t>Montáž tvarovek na kanalizačním plastovém potrubí z PP nebo PVC-U hladkého plnostěnného spojek nebo redukcí DN 150</t>
  </si>
  <si>
    <t>-150162026</t>
  </si>
  <si>
    <t>https://podminky.urs.cz/item/CS_URS_2024_02/877310330</t>
  </si>
  <si>
    <t>28611506</t>
  </si>
  <si>
    <t>redukce kanalizační PVC 160/125</t>
  </si>
  <si>
    <t>2100932669</t>
  </si>
  <si>
    <t>892233122</t>
  </si>
  <si>
    <t>Proplach a dezinfekce vodovodního potrubí DN od 40 do 70</t>
  </si>
  <si>
    <t>1852447422</t>
  </si>
  <si>
    <t>https://podminky.urs.cz/item/CS_URS_2024_02/892233122</t>
  </si>
  <si>
    <t>892241111</t>
  </si>
  <si>
    <t>Tlakové zkoušky vodou na potrubí DN do 80</t>
  </si>
  <si>
    <t>-673972587</t>
  </si>
  <si>
    <t>https://podminky.urs.cz/item/CS_URS_2024_02/892241111</t>
  </si>
  <si>
    <t>892271111</t>
  </si>
  <si>
    <t>Tlakové zkoušky vodou na potrubí DN 100 nebo 125</t>
  </si>
  <si>
    <t>-31986680</t>
  </si>
  <si>
    <t>https://podminky.urs.cz/item/CS_URS_2024_02/892271111</t>
  </si>
  <si>
    <t>892351111</t>
  </si>
  <si>
    <t>Tlakové zkoušky vodou na potrubí DN 150 nebo 200</t>
  </si>
  <si>
    <t>400105983</t>
  </si>
  <si>
    <t>https://podminky.urs.cz/item/CS_URS_2024_02/892351111</t>
  </si>
  <si>
    <t>892372111</t>
  </si>
  <si>
    <t>Tlakové zkoušky vodou zabezpečení konců potrubí při tlakových zkouškách DN do 300</t>
  </si>
  <si>
    <t>-1966883283</t>
  </si>
  <si>
    <t>https://podminky.urs.cz/item/CS_URS_2024_02/892372111</t>
  </si>
  <si>
    <t>894410121</t>
  </si>
  <si>
    <t>Osazení betonových dílců šachet kanalizačních dno DN 1500, výšky 1400 mm</t>
  </si>
  <si>
    <t>-1273067688</t>
  </si>
  <si>
    <t>https://podminky.urs.cz/item/CS_URS_2024_02/894410121</t>
  </si>
  <si>
    <t>24549</t>
  </si>
  <si>
    <t>dno betonové šachty DN 1500 kanalizační 150x100x14cm stupadla poplastovaná</t>
  </si>
  <si>
    <t>-653953978</t>
  </si>
  <si>
    <t>894410243</t>
  </si>
  <si>
    <t>Osazení betonových dílců šachet kanalizačních skruž rovná DN 1500, výšky 1000 mm</t>
  </si>
  <si>
    <t>817444175</t>
  </si>
  <si>
    <t>https://podminky.urs.cz/item/CS_URS_2024_02/894410243</t>
  </si>
  <si>
    <t>59224438</t>
  </si>
  <si>
    <t>skruž betonové šachty DN 1500 kanalizační 150x100x14cm stupadla poplastovaná</t>
  </si>
  <si>
    <t>558862946</t>
  </si>
  <si>
    <t>894410304</t>
  </si>
  <si>
    <t>Osazení betonových dílců šachet kanalizačních deska zákrytová DN 1500</t>
  </si>
  <si>
    <t>-757813232</t>
  </si>
  <si>
    <t>https://podminky.urs.cz/item/CS_URS_2024_02/894410304</t>
  </si>
  <si>
    <t>59224543</t>
  </si>
  <si>
    <t>deska betonová zákrytová šachty DN 1500 kanalizační 150/62,5x20cm</t>
  </si>
  <si>
    <t>759339874</t>
  </si>
  <si>
    <t>899104113</t>
  </si>
  <si>
    <t>Osazení poklopů šachtových litinových, ocelových nebo železobetonových bez rámů hmotnosti jednotlivě přes 150 kg</t>
  </si>
  <si>
    <t>1523698576</t>
  </si>
  <si>
    <t>https://podminky.urs.cz/item/CS_URS_2024_02/899104113</t>
  </si>
  <si>
    <t>28661932</t>
  </si>
  <si>
    <t>poklop šachtový litinový DN 600 pro třídu zatížení A15</t>
  </si>
  <si>
    <t>-2039134950</t>
  </si>
  <si>
    <t>899721111</t>
  </si>
  <si>
    <t>Signalizační vodič na potrubí DN do 150 mm</t>
  </si>
  <si>
    <t>795500395</t>
  </si>
  <si>
    <t>https://podminky.urs.cz/item/CS_URS_2024_02/899721111</t>
  </si>
  <si>
    <t>899722111</t>
  </si>
  <si>
    <t>Krytí potrubí z plastů výstražnou fólií z PVC šířky do 20 cm</t>
  </si>
  <si>
    <t>1344840496</t>
  </si>
  <si>
    <t>https://podminky.urs.cz/item/CS_URS_2024_02/899722111</t>
  </si>
  <si>
    <t>-1809806710</t>
  </si>
  <si>
    <t>499250323</t>
  </si>
  <si>
    <t>"překop komunikace"10*2</t>
  </si>
  <si>
    <t>953731311</t>
  </si>
  <si>
    <t>Montáž svislého odvětrání z plastových trub montáž větrací hlavice, vnitřního průměru do 160 mm</t>
  </si>
  <si>
    <t>-290199493</t>
  </si>
  <si>
    <t>https://podminky.urs.cz/item/CS_URS_2024_02/953731311</t>
  </si>
  <si>
    <t>28612264</t>
  </si>
  <si>
    <t>hlavice ventilační plastová PP DN 110</t>
  </si>
  <si>
    <t>1986825592</t>
  </si>
  <si>
    <t>961044111</t>
  </si>
  <si>
    <t>Bourání základů z betonu prostého</t>
  </si>
  <si>
    <t>-754867512</t>
  </si>
  <si>
    <t>https://podminky.urs.cz/item/CS_URS_2024_02/961044111</t>
  </si>
  <si>
    <t>"prostupy skrz základy"0,8*0,5*0,5*2</t>
  </si>
  <si>
    <t>965043431</t>
  </si>
  <si>
    <t>Bourání mazanin betonových s potěrem nebo teracem tl. do 150 mm, plochy do 4 m2</t>
  </si>
  <si>
    <t>-837466516</t>
  </si>
  <si>
    <t>https://podminky.urs.cz/item/CS_URS_2024_02/965043431</t>
  </si>
  <si>
    <t>"nová ležačka kotelna"3,5*0,8*0,15</t>
  </si>
  <si>
    <t>971033241</t>
  </si>
  <si>
    <t>Vybourání otvorů ve zdivu základovém nebo nadzákladovém z cihel, tvárnic, příčkovek z cihel pálených na maltu vápennou nebo vápenocementovou plochy do 0,0225 m2, tl. do 300 mm</t>
  </si>
  <si>
    <t>-556224389</t>
  </si>
  <si>
    <t>https://podminky.urs.cz/item/CS_URS_2024_02/971033241</t>
  </si>
  <si>
    <t>-1860667125</t>
  </si>
  <si>
    <t>-2091970335</t>
  </si>
  <si>
    <t>"skládka do 30km"4,09*29</t>
  </si>
  <si>
    <t>1021133646</t>
  </si>
  <si>
    <t>4,09-2,2</t>
  </si>
  <si>
    <t>-1262669801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</si>
  <si>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</si>
  <si>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</si>
  <si>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1982551480</t>
  </si>
  <si>
    <t>https://podminky.urs.cz/item/CS_URS_2024_02/998276101</t>
  </si>
  <si>
    <t>721</t>
  </si>
  <si>
    <t>Zdravotechnika - vnitřní kanalizace</t>
  </si>
  <si>
    <t>721173401</t>
  </si>
  <si>
    <t>Potrubí z trub PVC SN4 svodné (ležaté) DN 110</t>
  </si>
  <si>
    <t>-1659770569</t>
  </si>
  <si>
    <t>https://podminky.urs.cz/item/CS_URS_2024_02/721173401</t>
  </si>
  <si>
    <t>721174043</t>
  </si>
  <si>
    <t>Potrubí z trub polypropylenových připojovací DN 50</t>
  </si>
  <si>
    <t>690724849</t>
  </si>
  <si>
    <t>https://podminky.urs.cz/item/CS_URS_2024_02/721174043</t>
  </si>
  <si>
    <t>721211422</t>
  </si>
  <si>
    <t>Podlahové vpusti se svislým odtokem DN 50/75/110 mřížka nerez 138x138</t>
  </si>
  <si>
    <t>-1659801089</t>
  </si>
  <si>
    <t>https://podminky.urs.cz/item/CS_URS_2024_02/721211422</t>
  </si>
  <si>
    <t>721242116</t>
  </si>
  <si>
    <t>Lapače střešních splavenin polypropylenové (PP) s kulovým kloubem na odtoku DN 125</t>
  </si>
  <si>
    <t>-406833299</t>
  </si>
  <si>
    <t>https://podminky.urs.cz/item/CS_URS_2024_02/721242116</t>
  </si>
  <si>
    <t>998721201</t>
  </si>
  <si>
    <t>Přesun hmot pro vnitřní kanalizaci stanovený procentní sazbou (%) z ceny vodorovná dopravní vzdálenost do 50 m základní v objektech výšky do 6 m</t>
  </si>
  <si>
    <t>1731788116</t>
  </si>
  <si>
    <t>https://podminky.urs.cz/item/CS_URS_2024_02/998721201</t>
  </si>
  <si>
    <t>722</t>
  </si>
  <si>
    <t>Zdravotechnika - vnitřní vodovod</t>
  </si>
  <si>
    <t>722174022</t>
  </si>
  <si>
    <t>Potrubí z plastových trubek z polypropylenu PPR svařovaných polyfúzně PN 20 (SDR 6) D 20 x 3,4</t>
  </si>
  <si>
    <t>1819506547</t>
  </si>
  <si>
    <t>https://podminky.urs.cz/item/CS_URS_2024_02/722174022</t>
  </si>
  <si>
    <t>722174023</t>
  </si>
  <si>
    <t>Potrubí z plastových trubek z polypropylenu PPR svařovaných polyfúzně PN 20 (SDR 6) D 25 x 4,2</t>
  </si>
  <si>
    <t>-183994833</t>
  </si>
  <si>
    <t>https://podminky.urs.cz/item/CS_URS_2024_02/722174023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</si>
  <si>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</si>
  <si>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</si>
  <si>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728859250</t>
  </si>
  <si>
    <t>https://podminky.urs.cz/item/CS_URS_2024_02/722181231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</si>
  <si>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</si>
  <si>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</si>
  <si>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-1681546367</t>
  </si>
  <si>
    <t>https://podminky.urs.cz/item/CS_URS_2024_02/722181232</t>
  </si>
  <si>
    <t>722182012</t>
  </si>
  <si>
    <t>Podpůrný žlab pro potrubí průměru D 25</t>
  </si>
  <si>
    <t>197870671</t>
  </si>
  <si>
    <t>https://podminky.urs.cz/item/CS_URS_2024_02/722182012</t>
  </si>
  <si>
    <t>7222211.R1</t>
  </si>
  <si>
    <t>Armatury s jedním závitem ventily výtokové DN20</t>
  </si>
  <si>
    <t>soubor</t>
  </si>
  <si>
    <t>-1656698999</t>
  </si>
  <si>
    <t>7222211.R2</t>
  </si>
  <si>
    <t>Armatury s jedním závitem ventily výtokové DN25</t>
  </si>
  <si>
    <t>-73148633</t>
  </si>
  <si>
    <t>722240R</t>
  </si>
  <si>
    <t>Napojovací armatury ohřívače TV - uzavírací, zpětné, pojistné ventily, expanzní nádoba</t>
  </si>
  <si>
    <t>-1111861729</t>
  </si>
  <si>
    <t>722290234</t>
  </si>
  <si>
    <t>Zkoušky, proplach a desinfekce vodovodního potrubí proplach a desinfekce vodovodního potrubí do DN 80</t>
  </si>
  <si>
    <t>-1952101038</t>
  </si>
  <si>
    <t>https://podminky.urs.cz/item/CS_URS_2024_02/722290234</t>
  </si>
  <si>
    <t>20+4</t>
  </si>
  <si>
    <t>722290246</t>
  </si>
  <si>
    <t>Zkoušky, proplach a desinfekce vodovodního potrubí zkoušky těsnosti vodovodního potrubí plastového do DN 40</t>
  </si>
  <si>
    <t>1446071230</t>
  </si>
  <si>
    <t>https://podminky.urs.cz/item/CS_URS_2024_02/722290246</t>
  </si>
  <si>
    <t>998722201</t>
  </si>
  <si>
    <t>Přesun hmot pro vnitřní vodovod stanovený procentní sazbou (%) z ceny vodorovná dopravní vzdálenost do 50 m základní v objektech výšky do 6 m</t>
  </si>
  <si>
    <t>-1898738881</t>
  </si>
  <si>
    <t>https://podminky.urs.cz/item/CS_URS_2024_02/998722201</t>
  </si>
  <si>
    <t>724</t>
  </si>
  <si>
    <t>Zdravotechnika - strojní vybavení</t>
  </si>
  <si>
    <t>7241R</t>
  </si>
  <si>
    <t>Dodávka a montáž technologie čerpání vody - čerpadlo strojní, expanzní nádoba, filtr dešťových vod, tlakový spínač, automatická doplňovací jednotka, filtrační zařízení pro dezinfekci vody</t>
  </si>
  <si>
    <t>-1469213313</t>
  </si>
  <si>
    <t>998724201</t>
  </si>
  <si>
    <t>Přesun hmot pro strojní vybavení stanovený procentní sazbou (%) z ceny vodorovná dopravní vzdálenost do 50 m základní v objektech výšky do 6 m</t>
  </si>
  <si>
    <t>-1967140478</t>
  </si>
  <si>
    <t>https://podminky.urs.cz/item/CS_URS_2024_02/998724201</t>
  </si>
  <si>
    <t>725</t>
  </si>
  <si>
    <t>Zdravotechnika - zařizovací předměty</t>
  </si>
  <si>
    <t>725861312</t>
  </si>
  <si>
    <t>Zápachové uzávěrky zařizovacích předmětů pro umyvadla podomítkové DN 40/50</t>
  </si>
  <si>
    <t>385789594</t>
  </si>
  <si>
    <t>https://podminky.urs.cz/item/CS_URS_2024_02/725861312</t>
  </si>
  <si>
    <t>998725201</t>
  </si>
  <si>
    <t>Přesun hmot pro zařizovací předměty stanovený procentní sazbou (%) z ceny vodorovná dopravní vzdálenost do 50 m základní v objektech výšky do 6 m</t>
  </si>
  <si>
    <t>-1656327509</t>
  </si>
  <si>
    <t>https://podminky.urs.cz/item/CS_URS_2024_02/998725201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</si>
  <si>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</si>
  <si>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</si>
  <si>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</si>
  <si>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</si>
  <si>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</si>
  <si>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</si>
  <si>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-762293238</t>
  </si>
  <si>
    <t>https://podminky.urs.cz/item/CS_URS_2024_02/HZS2492</t>
  </si>
  <si>
    <t>OST</t>
  </si>
  <si>
    <t>Ostatní</t>
  </si>
  <si>
    <t>009001</t>
  </si>
  <si>
    <t>Stavební přípomoce</t>
  </si>
  <si>
    <t>-1760913092</t>
  </si>
  <si>
    <t>SO 01.4.b - Vytápění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</si>
  <si>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</si>
  <si>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</si>
  <si>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</si>
  <si>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</si>
  <si>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</si>
  <si>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</si>
  <si>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131113701</t>
  </si>
  <si>
    <t>Hloubení nezapažených jam ručně s urovnáním dna do předepsaného profilu a spádu v hornině třídy těžitelnosti I skupiny 1 a 2 soudržných</t>
  </si>
  <si>
    <t>1363573199</t>
  </si>
  <si>
    <t>https://podminky.urs.cz/item/CS_URS_2024_02/131113701</t>
  </si>
  <si>
    <t>"základ pod TČ"1</t>
  </si>
  <si>
    <t>1393582365</t>
  </si>
  <si>
    <t>"přívod k TČ"1</t>
  </si>
  <si>
    <t>-1093139763</t>
  </si>
  <si>
    <t>1511295625</t>
  </si>
  <si>
    <t>"skládka do 30km"2*29</t>
  </si>
  <si>
    <t>-1932375459</t>
  </si>
  <si>
    <t>2*1,8 'Přepočtené koeficientem množství</t>
  </si>
  <si>
    <t>679887314</t>
  </si>
  <si>
    <t>275311611</t>
  </si>
  <si>
    <t>Základy z betonu prostého patky a bloky z betonu kamenem prokládaného tř. C 16/20</t>
  </si>
  <si>
    <t>-1497233055</t>
  </si>
  <si>
    <t>https://podminky.urs.cz/item/CS_URS_2024_02/275311611</t>
  </si>
  <si>
    <t>"základ pod TČ"1,5</t>
  </si>
  <si>
    <t>-386417042</t>
  </si>
  <si>
    <t>-620297462</t>
  </si>
  <si>
    <t>-1221575796</t>
  </si>
  <si>
    <t>"skládka do 30km"0,848*29</t>
  </si>
  <si>
    <t>1537039045</t>
  </si>
  <si>
    <t>997013635</t>
  </si>
  <si>
    <t>Poplatek za uložení stavebního odpadu na skládce (skládkovné) komunálního zatříděného do Katalogu odpadů pod kódem 20 03 01</t>
  </si>
  <si>
    <t>-630565352</t>
  </si>
  <si>
    <t>https://podminky.urs.cz/item/CS_URS_2024_02/997013635</t>
  </si>
  <si>
    <t>723</t>
  </si>
  <si>
    <t>Zdravotechnika - vnitřní plynovod</t>
  </si>
  <si>
    <t>723170215</t>
  </si>
  <si>
    <t>Potrubí z plastových trubek vícevrstvé ze síťovaného polyetylénu spojované lisovacími tvarovkami PN 10 D 32/3,0 (DN 25)</t>
  </si>
  <si>
    <t>-1370649010</t>
  </si>
  <si>
    <t>https://podminky.urs.cz/item/CS_URS_2024_02/723170215</t>
  </si>
  <si>
    <t>723170225</t>
  </si>
  <si>
    <t>Potrubí z plastových trubek vícevrstvé ochrana vícevrstvého potrubí korugovanými trubkami D 32</t>
  </si>
  <si>
    <t>1050522627</t>
  </si>
  <si>
    <t>https://podminky.urs.cz/item/CS_URS_2024_02/723170225</t>
  </si>
  <si>
    <t>998723201</t>
  </si>
  <si>
    <t>Přesun hmot pro vnitřní plynovod stanovený procentní sazbou (%) z ceny vodorovná dopravní vzdálenost do 50 m základní v objektech výšky do 6 m</t>
  </si>
  <si>
    <t>1020794921</t>
  </si>
  <si>
    <t>https://podminky.urs.cz/item/CS_URS_2024_02/998723201</t>
  </si>
  <si>
    <t>724234106</t>
  </si>
  <si>
    <t>Nádoby expanzní tlakové pro rozvody užitkové vody vertikální s membránou bez pojistného ventilu PN 1,0 o objemu 12 l</t>
  </si>
  <si>
    <t>-1626113960</t>
  </si>
  <si>
    <t>https://podminky.urs.cz/item/CS_URS_2024_02/724234106</t>
  </si>
  <si>
    <t>-90393202</t>
  </si>
  <si>
    <t>731</t>
  </si>
  <si>
    <t>Ústřední vytápění - kotelny</t>
  </si>
  <si>
    <t>731200815</t>
  </si>
  <si>
    <t>Demontáž kotlů ocelových na tuhá paliva, o výkonu přes 25 do 40 kW</t>
  </si>
  <si>
    <t>1217188377</t>
  </si>
  <si>
    <t>https://podminky.urs.cz/item/CS_URS_2024_02/731200815</t>
  </si>
  <si>
    <t>731202810</t>
  </si>
  <si>
    <t>Demontáž kotlů ocelových rozřezání demontovaných kotlů ocelových, o hmotnosti do 500 kg</t>
  </si>
  <si>
    <t>-212085477</t>
  </si>
  <si>
    <t>https://podminky.urs.cz/item/CS_URS_2024_02/731202810</t>
  </si>
  <si>
    <t>73139181.R</t>
  </si>
  <si>
    <t>Vypuštění vody z kotlů do kanalizace samospádem</t>
  </si>
  <si>
    <t>-1460643478</t>
  </si>
  <si>
    <t>998731211</t>
  </si>
  <si>
    <t>Přesun hmot pro kotelny stanovený procentní sazbou (%) z ceny vodorovná dopravní vzdálenost do 50 m základní v objektech výšky do 6 m</t>
  </si>
  <si>
    <t>1525391248</t>
  </si>
  <si>
    <t>https://podminky.urs.cz/item/CS_URS_2024_02/998731211</t>
  </si>
  <si>
    <t>732</t>
  </si>
  <si>
    <t>Ústřední vytápění - strojovny</t>
  </si>
  <si>
    <t>73201</t>
  </si>
  <si>
    <t>Uvedení do provozu</t>
  </si>
  <si>
    <t>1758479378</t>
  </si>
  <si>
    <t>732211131</t>
  </si>
  <si>
    <t>Nepřímotopné zásobníkové ohřívače TUV stacionární s jedním teplosměnným výměníkem PN 1,0 MPa/1,0 MPa, t = 95°C/110°C objem zásobníku / v.pl. m2 výměníku 200 l / 3,0 m2</t>
  </si>
  <si>
    <t>237498166</t>
  </si>
  <si>
    <t>https://podminky.urs.cz/item/CS_URS_2024_02/732211131</t>
  </si>
  <si>
    <t>732211813</t>
  </si>
  <si>
    <t>Demontáž ohříváků zásobníkových ležatých o obsahu do 630 l</t>
  </si>
  <si>
    <t>741008522</t>
  </si>
  <si>
    <t>https://podminky.urs.cz/item/CS_URS_2024_02/732211813</t>
  </si>
  <si>
    <t>732231009</t>
  </si>
  <si>
    <t>Akumulační nádrže bez přípravy TUV bez teplosměnného výměníku PN 0,3 MPa / t = 95°C objem nádrže 120 l</t>
  </si>
  <si>
    <t>-1730520936</t>
  </si>
  <si>
    <t>https://podminky.urs.cz/item/CS_URS_2024_02/732231009</t>
  </si>
  <si>
    <t>732292810</t>
  </si>
  <si>
    <t>Demontáž ostatní rozřezání podpěrných konstrukcí ohříváků TUV</t>
  </si>
  <si>
    <t>1069745471</t>
  </si>
  <si>
    <t>https://podminky.urs.cz/item/CS_URS_2024_02/732292810</t>
  </si>
  <si>
    <t>732293810</t>
  </si>
  <si>
    <t>Demontáž ostatní rozřezání podpěrných konstrukcí nádrží a nádob</t>
  </si>
  <si>
    <t>-61684567</t>
  </si>
  <si>
    <t>https://podminky.urs.cz/item/CS_URS_2024_02/732293810</t>
  </si>
  <si>
    <t>732390853</t>
  </si>
  <si>
    <t>Sejmutí nádrží z konzol, rozřezání nádrží sejmutí odpojených nádrží z konzol na podlahu, o obsahu nádrže přes 100 do 200 l</t>
  </si>
  <si>
    <t>-627833991</t>
  </si>
  <si>
    <t>https://podminky.urs.cz/item/CS_URS_2024_02/732390853</t>
  </si>
  <si>
    <t>7324.R</t>
  </si>
  <si>
    <t>Čerpadlová skupina bez směšování DN 25</t>
  </si>
  <si>
    <t>-2126022819</t>
  </si>
  <si>
    <t>732493810</t>
  </si>
  <si>
    <t>Demontáž ostatního zařízení strojoven plovákového spínacího zařízení</t>
  </si>
  <si>
    <t>-586245108</t>
  </si>
  <si>
    <t>https://podminky.urs.cz/item/CS_URS_2024_02/732493810</t>
  </si>
  <si>
    <t>732522120</t>
  </si>
  <si>
    <t>Tepelná čerpadla vzduch/voda pro vytápění i chlazení venkovní jednotka topný/chladicí výkon 13,0/11,45 kW</t>
  </si>
  <si>
    <t>-46108076</t>
  </si>
  <si>
    <t>https://podminky.urs.cz/item/CS_URS_2024_02/732522120</t>
  </si>
  <si>
    <t>732522142</t>
  </si>
  <si>
    <t>Tepelná čerpadla vzduch/voda pro vytápění i chlazení vnitřní jednotka bez vestavného zásobníku výkon elektrokotle 3-9 kW</t>
  </si>
  <si>
    <t>-198079127</t>
  </si>
  <si>
    <t>https://podminky.urs.cz/item/CS_URS_2024_02/732522142</t>
  </si>
  <si>
    <t>732523101</t>
  </si>
  <si>
    <t>Tepelná čerpadla vzduch/voda příslušenství pokojové čidlo</t>
  </si>
  <si>
    <t>-745695301</t>
  </si>
  <si>
    <t>https://podminky.urs.cz/item/CS_URS_2024_02/732523101</t>
  </si>
  <si>
    <t>732523102</t>
  </si>
  <si>
    <t>Tepelná čerpadla vzduch/voda příslušenství konzoly na stěnu</t>
  </si>
  <si>
    <t>211929506</t>
  </si>
  <si>
    <t>https://podminky.urs.cz/item/CS_URS_2024_02/732523102</t>
  </si>
  <si>
    <t>998732201</t>
  </si>
  <si>
    <t>Přesun hmot pro strojovny stanovený procentní sazbou (%) z ceny vodorovná dopravní vzdálenost do 50 m základní v objektech výšky do 6 m</t>
  </si>
  <si>
    <t>1225660565</t>
  </si>
  <si>
    <t>https://podminky.urs.cz/item/CS_URS_2024_02/998732201</t>
  </si>
  <si>
    <t>733</t>
  </si>
  <si>
    <t>Ústřední vytápění - rozvodné potrubí</t>
  </si>
  <si>
    <t>733120815</t>
  </si>
  <si>
    <t>Demontáž potrubí z trubek ocelových hladkých Ø do 38</t>
  </si>
  <si>
    <t>102216006</t>
  </si>
  <si>
    <t>https://podminky.urs.cz/item/CS_URS_2024_02/733120815</t>
  </si>
  <si>
    <t>733221202</t>
  </si>
  <si>
    <t>Potrubí z trubek měděných měkkých spojovaných tvrdým pájením Ø 15/1</t>
  </si>
  <si>
    <t>924823452</t>
  </si>
  <si>
    <t>https://podminky.urs.cz/item/CS_URS_2024_02/733221202</t>
  </si>
  <si>
    <t>733221203</t>
  </si>
  <si>
    <t>Potrubí z trubek měděných měkkých spojovaných tvrdým pájením Ø 18/1</t>
  </si>
  <si>
    <t>851044584</t>
  </si>
  <si>
    <t>https://podminky.urs.cz/item/CS_URS_2024_02/733221203</t>
  </si>
  <si>
    <t>733221204</t>
  </si>
  <si>
    <t>Potrubí z trubek měděných měkkých spojovaných tvrdým pájením Ø 22/1</t>
  </si>
  <si>
    <t>1833160845</t>
  </si>
  <si>
    <t>https://podminky.urs.cz/item/CS_URS_2024_02/733221204</t>
  </si>
  <si>
    <t>733223205</t>
  </si>
  <si>
    <t>Potrubí z trubek měděných tvrdých spojovaných tvrdým pájením Ø 28/1,5</t>
  </si>
  <si>
    <t>-1748317881</t>
  </si>
  <si>
    <t>https://podminky.urs.cz/item/CS_URS_2024_02/733223205</t>
  </si>
  <si>
    <t>733291101</t>
  </si>
  <si>
    <t>Zkoušky těsnosti potrubí z trubek měděných Ø do 35/1,5</t>
  </si>
  <si>
    <t>1507278767</t>
  </si>
  <si>
    <t>https://podminky.urs.cz/item/CS_URS_2024_02/733291101</t>
  </si>
  <si>
    <t>6+10+10+10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</si>
  <si>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</si>
  <si>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</si>
  <si>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1932538429</t>
  </si>
  <si>
    <t>https://podminky.urs.cz/item/CS_URS_2024_02/733811241</t>
  </si>
  <si>
    <t>6+10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</si>
  <si>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</si>
  <si>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</si>
  <si>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-1066349589</t>
  </si>
  <si>
    <t>https://podminky.urs.cz/item/CS_URS_2024_02/733811242</t>
  </si>
  <si>
    <t>10+10</t>
  </si>
  <si>
    <t>998733201</t>
  </si>
  <si>
    <t>Přesun hmot pro rozvody potrubí stanovený procentní sazbou z ceny vodorovná dopravní vzdálenost do 50 m základní v objektech výšky do 6 m</t>
  </si>
  <si>
    <t>1984092500</t>
  </si>
  <si>
    <t>https://podminky.urs.cz/item/CS_URS_2024_02/998733201</t>
  </si>
  <si>
    <t>734</t>
  </si>
  <si>
    <t>Ústřední vytápění - armatury</t>
  </si>
  <si>
    <t>734192.R</t>
  </si>
  <si>
    <t>Ostatní přírubové armatury klapky zpětné samočinné G1</t>
  </si>
  <si>
    <t>-1030216462</t>
  </si>
  <si>
    <t>https://podminky.urs.cz/item/CS_URS_2024_02/734192.R</t>
  </si>
  <si>
    <t>7342111.R</t>
  </si>
  <si>
    <t>Ventily odvzdušňovací závitové automatické G 3/8</t>
  </si>
  <si>
    <t>-508006626</t>
  </si>
  <si>
    <t>7342201.R</t>
  </si>
  <si>
    <t>Ventily regulační závitové vyvažovací přímé s vypouštěním G 1/2</t>
  </si>
  <si>
    <t>1659027527</t>
  </si>
  <si>
    <t>7342216R</t>
  </si>
  <si>
    <t>Ventily regulační závitové hlavice termostatické, pro ovládání ventilů PN 10 do 110°C otopných těles VK</t>
  </si>
  <si>
    <t>484580789</t>
  </si>
  <si>
    <t>73426140.R</t>
  </si>
  <si>
    <t>Armatura připojovací přímá G 1/2x18 PN 10 do 110°C radiátorů typu VK IMI HEIMEIER VEKOLUX</t>
  </si>
  <si>
    <t>373007873</t>
  </si>
  <si>
    <t>734261406</t>
  </si>
  <si>
    <t>Šroubení připojovací armatury radiátorů VK PN 10 do 110°C, regulační uzavíratelné přímé G 1/2 x 18</t>
  </si>
  <si>
    <t>-106636390</t>
  </si>
  <si>
    <t>https://podminky.urs.cz/item/CS_URS_2024_02/734261406</t>
  </si>
  <si>
    <t>734291.R</t>
  </si>
  <si>
    <t>Ostatní armatury filtry závitové pro topné a chladicí systémy kulový kohout s vnitřními závity G 1</t>
  </si>
  <si>
    <t>-1682008678</t>
  </si>
  <si>
    <t>73429127.R</t>
  </si>
  <si>
    <t>Ostatní armatury odkalovací filtry závitové pro topné a chladicí systémy přímé s vnitřními závity a integrovaným magnetem G 1</t>
  </si>
  <si>
    <t>-1401736820</t>
  </si>
  <si>
    <t>734292.R</t>
  </si>
  <si>
    <t>Ostatní armatury kulové kohouty plnoprůtokové vnitřní závit G 3/4 se zajištěním k expanzomatům</t>
  </si>
  <si>
    <t>1804254692</t>
  </si>
  <si>
    <t>734295.R</t>
  </si>
  <si>
    <t xml:space="preserve">Směšovací armatury otopných a chladících systémů ventily závitové PN 10 T= 120°C třícestné se servomotorem </t>
  </si>
  <si>
    <t>-1171898286</t>
  </si>
  <si>
    <t>https://podminky.urs.cz/item/CS_URS_2024_02/734295.R</t>
  </si>
  <si>
    <t>734430821</t>
  </si>
  <si>
    <t>Demontáž termostatů kapilárových</t>
  </si>
  <si>
    <t>1692247216</t>
  </si>
  <si>
    <t>https://podminky.urs.cz/item/CS_URS_2024_02/734430821</t>
  </si>
  <si>
    <t>998734201</t>
  </si>
  <si>
    <t>Přesun hmot pro armatury stanovený procentní sazbou (%) z ceny vodorovná dopravní vzdálenost do 50 m základní v objektech výšky do 6 m</t>
  </si>
  <si>
    <t>1430444737</t>
  </si>
  <si>
    <t>https://podminky.urs.cz/item/CS_URS_2024_02/998734201</t>
  </si>
  <si>
    <t>735</t>
  </si>
  <si>
    <t>Ústřední vytápění - otopná tělesa</t>
  </si>
  <si>
    <t>735152577</t>
  </si>
  <si>
    <t>Otopná tělesa panelová VK dvoudesková PN 1,0 MPa, T do 110°C se dvěma přídavnými přestupními plochami výšky tělesa 600 mm stavební délky / výkonu 1000 mm / 1679 W</t>
  </si>
  <si>
    <t>-543976508</t>
  </si>
  <si>
    <t>https://podminky.urs.cz/item/CS_URS_2024_02/735152577</t>
  </si>
  <si>
    <t>735191905</t>
  </si>
  <si>
    <t>Ostatní opravy otopných těles odvzdušnění tělesa</t>
  </si>
  <si>
    <t>15331422</t>
  </si>
  <si>
    <t>https://podminky.urs.cz/item/CS_URS_2024_02/735191905</t>
  </si>
  <si>
    <t>735191R</t>
  </si>
  <si>
    <t xml:space="preserve">Napuštění topného systému upravenou demineralizovanou vodou </t>
  </si>
  <si>
    <t>825409272</t>
  </si>
  <si>
    <t>998735201</t>
  </si>
  <si>
    <t>Přesun hmot pro otopná tělesa stanovený procentní sazbou (%) z ceny vodorovná dopravní vzdálenost do 50 m základní v objektech výšky do 6 m</t>
  </si>
  <si>
    <t>-2051900552</t>
  </si>
  <si>
    <t>https://podminky.urs.cz/item/CS_URS_2024_02/998735201</t>
  </si>
  <si>
    <t>-77481037</t>
  </si>
  <si>
    <t>-55052984</t>
  </si>
  <si>
    <t>SO 01.4.c - Elektro</t>
  </si>
  <si>
    <t>Soupis:</t>
  </si>
  <si>
    <t>SO 01.4.c1 - Silnoproud</t>
  </si>
  <si>
    <t>D1 - MONTÁŽE</t>
  </si>
  <si>
    <t>D2 - STAVEBNÍ PRÁCE SVĚTELNÉ ROZVODY</t>
  </si>
  <si>
    <t>D3 - MATERIÁLY</t>
  </si>
  <si>
    <t>D4 - MONTÁŽE RM2</t>
  </si>
  <si>
    <t>D5 - MATERIÁLY RM2</t>
  </si>
  <si>
    <t>D6 - MONTÁŽE OCHRANA PŘED BLESKEM</t>
  </si>
  <si>
    <t>D7 - MATERIÁLY OCHRANA PŘED BLESKEM</t>
  </si>
  <si>
    <t>D8 - PROJEKTOVÁ DOKUMENTACE SKUT.STAVU, REVIZNÍ ZPRÁVA</t>
  </si>
  <si>
    <t>D1</t>
  </si>
  <si>
    <t>MONTÁŽE</t>
  </si>
  <si>
    <t>Pol16</t>
  </si>
  <si>
    <t>zjištění současného stavu elektroinstalace, možnosti napojení rozvaděče RM2</t>
  </si>
  <si>
    <t>Pol17</t>
  </si>
  <si>
    <t>vodič CY16žl.zel. ochr.pospojování</t>
  </si>
  <si>
    <t>Pol18</t>
  </si>
  <si>
    <t>osazení rozvaděče RM2 (naložení, odvoz, složení, přichycení na stěnu)</t>
  </si>
  <si>
    <t>ks</t>
  </si>
  <si>
    <t>Pol19</t>
  </si>
  <si>
    <t>spínač bílý plast řaz.1 IP44 na povrch</t>
  </si>
  <si>
    <t>Pol20</t>
  </si>
  <si>
    <t>zás.10/16A/230V na povrch IP44</t>
  </si>
  <si>
    <t>Pol21</t>
  </si>
  <si>
    <t>zás.400V/32A/IP44 na povrch</t>
  </si>
  <si>
    <t>Pol22</t>
  </si>
  <si>
    <t>A-svítidlo AL korpus V2, 48ks LED, optika, ploché sklo, osazení na stěnu na výložník</t>
  </si>
  <si>
    <t>Pol23</t>
  </si>
  <si>
    <t>B-svítidlo venkovní reflektor se senzorem LED 50W/230V/4000K IP65 na stěnu na výložník</t>
  </si>
  <si>
    <t>Pol24</t>
  </si>
  <si>
    <t>C-svítidlo LED stropní 1xLED/10W/230V/2700K</t>
  </si>
  <si>
    <t>Pol25</t>
  </si>
  <si>
    <t>kabel CYKY 3Jx1,5 PU</t>
  </si>
  <si>
    <t>Pol26</t>
  </si>
  <si>
    <t>kabel CYKY 3Ox1,5 PU</t>
  </si>
  <si>
    <t>Pol27</t>
  </si>
  <si>
    <t>kabel CYKY 3Jx2,5 PU</t>
  </si>
  <si>
    <t>Pol28</t>
  </si>
  <si>
    <t>kabel CYKY 5Jx1,5 PU</t>
  </si>
  <si>
    <t>Pol29</t>
  </si>
  <si>
    <t>kabel CYKY 5Jx6 PU</t>
  </si>
  <si>
    <t>Pol30</t>
  </si>
  <si>
    <t>kabel CYKY 5Jx10 PU</t>
  </si>
  <si>
    <t>Pol31</t>
  </si>
  <si>
    <t>kabel CYKY 5Jx2,5 PU</t>
  </si>
  <si>
    <t>Pol32</t>
  </si>
  <si>
    <t>lišta LV 25x22mm PU</t>
  </si>
  <si>
    <t>Pol33</t>
  </si>
  <si>
    <t>lišta LV 40x15mm PU</t>
  </si>
  <si>
    <t>Pol34</t>
  </si>
  <si>
    <t>krabicová rozvodka do 5x4mm2 IP44 na povrch</t>
  </si>
  <si>
    <t>Pol35</t>
  </si>
  <si>
    <t>krabicová rozvodka do 5x10mm2 IP44 na povrch</t>
  </si>
  <si>
    <t>Pol36</t>
  </si>
  <si>
    <t>protipožární ucpávka mezi stěnami do 60min.</t>
  </si>
  <si>
    <t>Pol37</t>
  </si>
  <si>
    <t>hydroizolační těsnící střešní průchodka pro trubku do 42mm</t>
  </si>
  <si>
    <t>Pol38</t>
  </si>
  <si>
    <t>PVC tuhá trubka 1540_KA 40mm prostup střechou</t>
  </si>
  <si>
    <t>Pol39</t>
  </si>
  <si>
    <t>ukončení vodiče do 5x10mm2</t>
  </si>
  <si>
    <t>Pol40</t>
  </si>
  <si>
    <t>ukončení kabelů do 5x4</t>
  </si>
  <si>
    <t>D2</t>
  </si>
  <si>
    <t>STAVEBNÍ PRÁCE SVĚTELNÉ ROZVODY</t>
  </si>
  <si>
    <t>Pol41</t>
  </si>
  <si>
    <t>vyvrtání otvoru do R=60mm tl.do 600mm v cih.zdi</t>
  </si>
  <si>
    <t>D3</t>
  </si>
  <si>
    <t>MATERIÁLY</t>
  </si>
  <si>
    <t>Pol42</t>
  </si>
  <si>
    <t>Pol43</t>
  </si>
  <si>
    <t>Pol44</t>
  </si>
  <si>
    <t>Pol45</t>
  </si>
  <si>
    <t>A-svítidlo AL korpus V2, 48ks LED, optika, ploché sklo</t>
  </si>
  <si>
    <t>Pol46</t>
  </si>
  <si>
    <t>výložník na stěnu pr.60mm</t>
  </si>
  <si>
    <t>Pol47</t>
  </si>
  <si>
    <t>Pol48</t>
  </si>
  <si>
    <t>Pol49</t>
  </si>
  <si>
    <t>kabel CYKY 3Jx1,5</t>
  </si>
  <si>
    <t>Pol50</t>
  </si>
  <si>
    <t>kabel CYKY 3Ox1,5</t>
  </si>
  <si>
    <t>Pol51</t>
  </si>
  <si>
    <t>kabel CYKY 3Jx2,5</t>
  </si>
  <si>
    <t>Pol52</t>
  </si>
  <si>
    <t>kabel CYKY 5Jx1,5</t>
  </si>
  <si>
    <t>Pol53</t>
  </si>
  <si>
    <t>kabel CYKY 5Jx6</t>
  </si>
  <si>
    <t>Pol54</t>
  </si>
  <si>
    <t>kabel CYKY 5Jx10</t>
  </si>
  <si>
    <t>Pol55</t>
  </si>
  <si>
    <t>kabel CYKY 5Jx2,5</t>
  </si>
  <si>
    <t>Pol56</t>
  </si>
  <si>
    <t>lišta LV 25x22mm</t>
  </si>
  <si>
    <t>Pol57</t>
  </si>
  <si>
    <t>lišta LV 40x15mm</t>
  </si>
  <si>
    <t>Pol58</t>
  </si>
  <si>
    <t>Pol59</t>
  </si>
  <si>
    <t>Pol60</t>
  </si>
  <si>
    <t>Pol61</t>
  </si>
  <si>
    <t>Pol62</t>
  </si>
  <si>
    <t>PVC tuhá trubka 1540_KA 40mm</t>
  </si>
  <si>
    <t>Pol63</t>
  </si>
  <si>
    <t>podružný materiál (šroubky, příchytky, sponky...)</t>
  </si>
  <si>
    <t>sada</t>
  </si>
  <si>
    <t>D4</t>
  </si>
  <si>
    <t>MONTÁŽE RM2</t>
  </si>
  <si>
    <t>Pol64</t>
  </si>
  <si>
    <t>rozvaděč 36TE IP44 na povrch</t>
  </si>
  <si>
    <t>Pol65</t>
  </si>
  <si>
    <t>HOP ochranná přípojnice do 16mm2</t>
  </si>
  <si>
    <t>Pol66</t>
  </si>
  <si>
    <t>propojovací systém 63A/3L 10kA</t>
  </si>
  <si>
    <t>Pol67</t>
  </si>
  <si>
    <t>vypínač 63/3/10kA</t>
  </si>
  <si>
    <t>Pol68</t>
  </si>
  <si>
    <t>chránič 40-4-03 40A 30mA</t>
  </si>
  <si>
    <t>Pol69</t>
  </si>
  <si>
    <t>přepěťová ochrana B+C/4</t>
  </si>
  <si>
    <t>Pol70</t>
  </si>
  <si>
    <t>jistič B16/1 10kA</t>
  </si>
  <si>
    <t>Pol71</t>
  </si>
  <si>
    <t>jistič B25/3 10kA</t>
  </si>
  <si>
    <t>Pol72</t>
  </si>
  <si>
    <t>jistič B16/3 10kA</t>
  </si>
  <si>
    <t>Pol73</t>
  </si>
  <si>
    <t>pomocná sběrnice N 15</t>
  </si>
  <si>
    <t>Pol74</t>
  </si>
  <si>
    <t>zapojená svorka RS2,5</t>
  </si>
  <si>
    <t>Pol75</t>
  </si>
  <si>
    <t>zapojená svorka RS6</t>
  </si>
  <si>
    <t>Pol76</t>
  </si>
  <si>
    <t>zapojená svorka RS16</t>
  </si>
  <si>
    <t>D5</t>
  </si>
  <si>
    <t>MATERIÁLY RM2</t>
  </si>
  <si>
    <t>Pol77</t>
  </si>
  <si>
    <t>Pol78</t>
  </si>
  <si>
    <t>Pol79</t>
  </si>
  <si>
    <t>Pol80</t>
  </si>
  <si>
    <t>Pol81</t>
  </si>
  <si>
    <t>Pol82</t>
  </si>
  <si>
    <t>Pol83</t>
  </si>
  <si>
    <t>Pol84</t>
  </si>
  <si>
    <t>Pol85</t>
  </si>
  <si>
    <t>144</t>
  </si>
  <si>
    <t>Pol86</t>
  </si>
  <si>
    <t>svorka RS2,5</t>
  </si>
  <si>
    <t>146</t>
  </si>
  <si>
    <t>Pol87</t>
  </si>
  <si>
    <t>svorka RS6</t>
  </si>
  <si>
    <t>148</t>
  </si>
  <si>
    <t>Pol88</t>
  </si>
  <si>
    <t>svorka RS16</t>
  </si>
  <si>
    <t>150</t>
  </si>
  <si>
    <t>D6</t>
  </si>
  <si>
    <t>MONTÁŽE OCHRANA PŘED BLESKEM</t>
  </si>
  <si>
    <t>Pol89</t>
  </si>
  <si>
    <t>zjištění stavu a možnosti ukládání jímacího a svodového vedení, spolupráce s dodavatelem střechy</t>
  </si>
  <si>
    <t>152</t>
  </si>
  <si>
    <t>Pol90</t>
  </si>
  <si>
    <t>vodič AlMgSi 8mm na střeše a svodech PU vč.montáže podpěr vedení, také přichycení k atice</t>
  </si>
  <si>
    <t>154</t>
  </si>
  <si>
    <t>Pol91</t>
  </si>
  <si>
    <t>pomocný jímač 0,6m (vodič AlMgSi 8mm+3xSS)</t>
  </si>
  <si>
    <t>156</t>
  </si>
  <si>
    <t>Pol92</t>
  </si>
  <si>
    <t>jímací stožár AL 6000, vč.3ks bet.podstavců, spoj.tyčí</t>
  </si>
  <si>
    <t>158</t>
  </si>
  <si>
    <t>Pol93</t>
  </si>
  <si>
    <t>jímač AL sestavený, délky 1,5m+podstavec betonový, podložka, vč.svorek</t>
  </si>
  <si>
    <t>160</t>
  </si>
  <si>
    <t>Pol94</t>
  </si>
  <si>
    <t>svorka hromosvodová do 2šrouby spojovací</t>
  </si>
  <si>
    <t>162</t>
  </si>
  <si>
    <t>Pol95</t>
  </si>
  <si>
    <t>svorka hromosvodová do 2šrouby okapová</t>
  </si>
  <si>
    <t>164</t>
  </si>
  <si>
    <t>Pol96</t>
  </si>
  <si>
    <t>svorka hromosvodová do 2šrouby připojovací UNI</t>
  </si>
  <si>
    <t>166</t>
  </si>
  <si>
    <t>Pol97</t>
  </si>
  <si>
    <t>svorka hromosvodová nad 2šrouby zkušební</t>
  </si>
  <si>
    <t>168</t>
  </si>
  <si>
    <t>Pol98</t>
  </si>
  <si>
    <t>svorka hromosvodová nad 2šrouby křížová</t>
  </si>
  <si>
    <t>170</t>
  </si>
  <si>
    <t>Pol99</t>
  </si>
  <si>
    <t>ochranný úhelník 1,8m, vč. 2ks podpěr do zdi</t>
  </si>
  <si>
    <t>172</t>
  </si>
  <si>
    <t>Pol100</t>
  </si>
  <si>
    <t>štítek označovací</t>
  </si>
  <si>
    <t>174</t>
  </si>
  <si>
    <t>Pol101</t>
  </si>
  <si>
    <t>drát FeZn 8-10mm v zemi</t>
  </si>
  <si>
    <t>176</t>
  </si>
  <si>
    <t>Pol102</t>
  </si>
  <si>
    <t>vyhledání stáv.uzemňovacího vedení, obnažení, kontrola technického stavu</t>
  </si>
  <si>
    <t>178</t>
  </si>
  <si>
    <t>Pol103</t>
  </si>
  <si>
    <t>proměření stáv.uzemňovací soustavy - měření zemních odporů</t>
  </si>
  <si>
    <t>180</t>
  </si>
  <si>
    <t>Pol104</t>
  </si>
  <si>
    <t>svorka spojovací drát-pásek do 2šrouby, vč.nátěru v zemi</t>
  </si>
  <si>
    <t>182</t>
  </si>
  <si>
    <t>Pol105</t>
  </si>
  <si>
    <t>pasivní ochrana, nátěr svorek v zemi</t>
  </si>
  <si>
    <t>184</t>
  </si>
  <si>
    <t>D7</t>
  </si>
  <si>
    <t>MATERIÁLY OCHRANA PŘED BLESKEM</t>
  </si>
  <si>
    <t>Pol106</t>
  </si>
  <si>
    <t>vodič AlMgSi 8mm (170m)</t>
  </si>
  <si>
    <t>kg</t>
  </si>
  <si>
    <t>186</t>
  </si>
  <si>
    <t>Pol107</t>
  </si>
  <si>
    <t>188</t>
  </si>
  <si>
    <t>Pol108</t>
  </si>
  <si>
    <t>190</t>
  </si>
  <si>
    <t>Pol109</t>
  </si>
  <si>
    <t>podpěra vedení na ploché střechy beton/plast</t>
  </si>
  <si>
    <t>192</t>
  </si>
  <si>
    <t>Pol110</t>
  </si>
  <si>
    <t>194</t>
  </si>
  <si>
    <t>Pol111</t>
  </si>
  <si>
    <t>196</t>
  </si>
  <si>
    <t>Pol112</t>
  </si>
  <si>
    <t>198</t>
  </si>
  <si>
    <t>Pol113</t>
  </si>
  <si>
    <t>200</t>
  </si>
  <si>
    <t>Pol114</t>
  </si>
  <si>
    <t>202</t>
  </si>
  <si>
    <t>Pol115</t>
  </si>
  <si>
    <t>podpěra do zdi PV01</t>
  </si>
  <si>
    <t>204</t>
  </si>
  <si>
    <t>Pol116</t>
  </si>
  <si>
    <t>206</t>
  </si>
  <si>
    <t>Pol117</t>
  </si>
  <si>
    <t>208</t>
  </si>
  <si>
    <t>Pol118</t>
  </si>
  <si>
    <t>drát FeZn 10mm (30m)</t>
  </si>
  <si>
    <t>210</t>
  </si>
  <si>
    <t>Pol119</t>
  </si>
  <si>
    <t>svorka spojovací drát-pásek do 2šrouby</t>
  </si>
  <si>
    <t>212</t>
  </si>
  <si>
    <t>Pol120</t>
  </si>
  <si>
    <t>podružný materiál (hmoždinky, šrouby...)</t>
  </si>
  <si>
    <t>214</t>
  </si>
  <si>
    <t>D8</t>
  </si>
  <si>
    <t>PROJEKTOVÁ DOKUMENTACE SKUT.STAVU, REVIZNÍ ZPRÁVA</t>
  </si>
  <si>
    <t>Pol121</t>
  </si>
  <si>
    <t>projektová dokumentace skutečného stavu, vč.bleskosvodu</t>
  </si>
  <si>
    <t>216</t>
  </si>
  <si>
    <t>Pol122</t>
  </si>
  <si>
    <t>výchozí revizní zpráva</t>
  </si>
  <si>
    <t>218</t>
  </si>
  <si>
    <t>Pol123</t>
  </si>
  <si>
    <t>Doprava na stavbu</t>
  </si>
  <si>
    <t>2116803254</t>
  </si>
  <si>
    <t>Pol124</t>
  </si>
  <si>
    <t>Předávací protokol, poučení obsluhy</t>
  </si>
  <si>
    <t>299188046</t>
  </si>
  <si>
    <t>SO 01.4.c2 - FVE</t>
  </si>
  <si>
    <t>D1 - Střešní část instalace</t>
  </si>
  <si>
    <t>D2 - Technologie FVE</t>
  </si>
  <si>
    <t>D3 - Baterie a příslušenství</t>
  </si>
  <si>
    <t>D4 - Elektroinstalace AC + DC</t>
  </si>
  <si>
    <t>D5 - Práce + ostatní položky</t>
  </si>
  <si>
    <t>D6 - Zařízení a regulace</t>
  </si>
  <si>
    <t>Střešní část instalace</t>
  </si>
  <si>
    <t>Pol1</t>
  </si>
  <si>
    <t>Pol2</t>
  </si>
  <si>
    <t>Pol3</t>
  </si>
  <si>
    <t>Technologie FVE</t>
  </si>
  <si>
    <t>Pol4</t>
  </si>
  <si>
    <t>Pol5</t>
  </si>
  <si>
    <t>Baterie a příslušenství</t>
  </si>
  <si>
    <t>Pol6</t>
  </si>
  <si>
    <t>Elektroinstalace AC + DC</t>
  </si>
  <si>
    <t>Pol7</t>
  </si>
  <si>
    <t>AC kabeláž včetně rozvaděče FVE a vyvedení výkonu</t>
  </si>
  <si>
    <t>Pol8</t>
  </si>
  <si>
    <t>DC kabeláž včetně kabelových tras</t>
  </si>
  <si>
    <t>Pol9</t>
  </si>
  <si>
    <t>Datová komunikace LAN pro FVE</t>
  </si>
  <si>
    <t>Pol10</t>
  </si>
  <si>
    <t>Přepěťová ochrana DC</t>
  </si>
  <si>
    <t>Práce + ostatní položky</t>
  </si>
  <si>
    <t>Pol11</t>
  </si>
  <si>
    <t>Kompletní instalace a zapojení FVE</t>
  </si>
  <si>
    <t>Pol12</t>
  </si>
  <si>
    <t>Projektová dokumentace</t>
  </si>
  <si>
    <t>Pol13</t>
  </si>
  <si>
    <t>Spotřební materiál a pomocné vybavení</t>
  </si>
  <si>
    <t>Zařízení a regulace</t>
  </si>
  <si>
    <t>Pol14</t>
  </si>
  <si>
    <t>Pol15</t>
  </si>
  <si>
    <t>SO 01.4.d - VZT</t>
  </si>
  <si>
    <t>D1 - Zařízení č.1 - větrání</t>
  </si>
  <si>
    <t>Zařízení č.1 - větrání</t>
  </si>
  <si>
    <t>1.1</t>
  </si>
  <si>
    <t>Protidešťová žaluzie PZ 500x500 - Fč=0,203m2 - pozink. Plech , RAL dle požadavku stavby</t>
  </si>
  <si>
    <t>vlastní</t>
  </si>
  <si>
    <t>1.2</t>
  </si>
  <si>
    <t>TR 500x500/600</t>
  </si>
  <si>
    <t>1.3</t>
  </si>
  <si>
    <t>Regulační klapka RK 500x500 - S - vč. serovopohonu 230V</t>
  </si>
  <si>
    <t>1.4</t>
  </si>
  <si>
    <t>Krycí mřížka 500x500</t>
  </si>
  <si>
    <t>1.4.1</t>
  </si>
  <si>
    <t>Radiální potrubní ventilátor kovový JS 160mm s EC motorem - 500m3/hod, p=150Pa, 230V/102W, spojovací manžety</t>
  </si>
  <si>
    <t>1.5</t>
  </si>
  <si>
    <t>Zpětná klapka s pružinou JS 160mm</t>
  </si>
  <si>
    <t>1.6</t>
  </si>
  <si>
    <t>Výfukový kus s ochrannou mřížkou JS 160mm</t>
  </si>
  <si>
    <t>1.7</t>
  </si>
  <si>
    <t>Vyústka na kruhové potrubí jednořada 325x75 s regulací R1</t>
  </si>
  <si>
    <t>1.8</t>
  </si>
  <si>
    <t>Koncový kryt DR 160</t>
  </si>
  <si>
    <t>1.9</t>
  </si>
  <si>
    <t>Potrubí Spiro 160/3</t>
  </si>
  <si>
    <t>1.-</t>
  </si>
  <si>
    <t>Tepelná izolace z minerálních vláken - lamelová rohož - lamelový pás nalepený na hliníkové folii, 55kg/m3, tl.30mm - izolovat VZD potrubí v rámci obvodové stěny</t>
  </si>
  <si>
    <t>1.-.1</t>
  </si>
  <si>
    <t>Montážní a těsnící materiál, materiál na závěsy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</si>
  <si>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</si>
  <si>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</si>
  <si>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</si>
  <si>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</si>
  <si>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</si>
  <si>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</si>
  <si>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</si>
  <si>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</si>
  <si>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</si>
  <si>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</si>
  <si>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Zeměměřičské práce</t>
  </si>
  <si>
    <t>...</t>
  </si>
  <si>
    <t>1024</t>
  </si>
  <si>
    <t>-1958236654</t>
  </si>
  <si>
    <t>https://podminky.urs.cz/item/CS_URS_2024_02/012002000</t>
  </si>
  <si>
    <t>013254000</t>
  </si>
  <si>
    <t>Dokumentace skutečného provedení stavby</t>
  </si>
  <si>
    <t>-800240740</t>
  </si>
  <si>
    <t>https://podminky.urs.cz/item/CS_URS_2024_02/013254000</t>
  </si>
  <si>
    <t>VRN3</t>
  </si>
  <si>
    <t>Zařízení staveniště</t>
  </si>
  <si>
    <t>030001000</t>
  </si>
  <si>
    <t>591926581</t>
  </si>
  <si>
    <t>https://podminky.urs.cz/item/CS_URS_2024_02/030001000</t>
  </si>
  <si>
    <t>034103000</t>
  </si>
  <si>
    <t>Oplocení staveniště</t>
  </si>
  <si>
    <t>…</t>
  </si>
  <si>
    <t>50537125</t>
  </si>
  <si>
    <t>https://podminky.urs.cz/item/CS_URS_2024_02/034103000</t>
  </si>
  <si>
    <t>VRN4</t>
  </si>
  <si>
    <t>Inženýrská činnost</t>
  </si>
  <si>
    <t>041203000</t>
  </si>
  <si>
    <t>Technický dozor investora</t>
  </si>
  <si>
    <t>1184129987</t>
  </si>
  <si>
    <t>https://podminky.urs.cz/item/CS_URS_2024_02/041203000</t>
  </si>
  <si>
    <t>043002000</t>
  </si>
  <si>
    <t>Zkoušky a ostatní měření</t>
  </si>
  <si>
    <t>-731586397</t>
  </si>
  <si>
    <t>https://podminky.urs.cz/item/CS_URS_2024_02/043002000</t>
  </si>
  <si>
    <t>045002000</t>
  </si>
  <si>
    <t>Kompletační a koordinační činnost</t>
  </si>
  <si>
    <t>1180070563</t>
  </si>
  <si>
    <t>https://podminky.urs.cz/item/CS_URS_2024_02/045002000</t>
  </si>
  <si>
    <t>VRN7</t>
  </si>
  <si>
    <t>Provozní vlivy</t>
  </si>
  <si>
    <t>071103000</t>
  </si>
  <si>
    <t>Provoz investora</t>
  </si>
  <si>
    <t>-1647160700</t>
  </si>
  <si>
    <t>https://podminky.urs.cz/item/CS_URS_2024_02/071103000</t>
  </si>
  <si>
    <t>"protiprašná opatření např. lehké montované sdk předstěny"1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</si>
  <si>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</si>
  <si>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</si>
  <si>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</si>
  <si>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</si>
  <si>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</si>
  <si>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</si>
  <si>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</si>
  <si>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</si>
  <si>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</si>
  <si>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</si>
  <si>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</si>
  <si>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</si>
  <si>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</si>
  <si>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</si>
  <si>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</si>
  <si>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</si>
  <si>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</si>
  <si>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</si>
  <si>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</si>
  <si>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</si>
  <si>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</si>
  <si>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</si>
  <si>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</si>
  <si>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</si>
  <si>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</si>
  <si>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</si>
  <si>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</si>
  <si>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</si>
  <si>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</si>
  <si>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</si>
  <si>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</si>
  <si>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</si>
  <si>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</si>
  <si>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</si>
  <si>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</si>
  <si>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</si>
  <si>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</si>
  <si>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</si>
  <si>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</si>
  <si>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</si>
  <si>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</si>
  <si>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</si>
  <si>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</si>
  <si>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</si>
  <si>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</si>
  <si>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</si>
  <si>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</si>
  <si>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</si>
  <si>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</si>
  <si>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</si>
  <si>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</si>
  <si>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</si>
  <si>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</si>
  <si>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</si>
  <si>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</si>
  <si>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</si>
  <si>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</si>
  <si>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</si>
  <si>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</si>
  <si>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</si>
  <si>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</si>
  <si>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</si>
  <si>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</si>
  <si>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</si>
  <si>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</si>
  <si>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</si>
  <si>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</si>
  <si>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</si>
  <si>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</si>
  <si>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</si>
  <si>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</si>
  <si>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</si>
  <si>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</si>
  <si>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</si>
  <si>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</si>
  <si>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</si>
  <si>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</si>
  <si>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</si>
  <si>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</si>
  <si>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</si>
  <si>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</si>
  <si>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</si>
  <si>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</si>
  <si>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</si>
  <si>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</si>
  <si>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</si>
  <si>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</si>
  <si>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</si>
  <si>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</si>
  <si>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</si>
  <si>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</si>
  <si>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</si>
  <si>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</si>
  <si>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</si>
  <si>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</si>
  <si>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</si>
  <si>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</si>
  <si>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</si>
  <si>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</si>
  <si>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</si>
  <si>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</si>
  <si>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</si>
  <si>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</si>
  <si>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</si>
  <si>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</si>
  <si>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</si>
  <si>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</si>
  <si>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</si>
  <si>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</si>
  <si>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</si>
  <si>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</si>
  <si>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</si>
  <si>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</si>
  <si>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</si>
  <si>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</si>
  <si>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</si>
  <si>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</si>
  <si>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</si>
  <si>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</si>
  <si>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</si>
  <si>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</si>
  <si>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</si>
  <si>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</si>
  <si>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</si>
  <si>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</si>
  <si>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</si>
  <si>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</si>
  <si>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</si>
  <si>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</si>
  <si>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</si>
  <si>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</si>
  <si>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</si>
  <si>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</si>
  <si>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</si>
  <si>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</si>
  <si>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</si>
  <si>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</si>
  <si>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</si>
  <si>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</si>
  <si>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</si>
  <si>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</si>
  <si>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</si>
  <si>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</si>
  <si>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</si>
  <si>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</si>
  <si>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</si>
  <si>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</si>
  <si>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</si>
  <si>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</si>
  <si>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</si>
  <si>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</si>
  <si>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</si>
  <si>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</si>
  <si>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</si>
  <si>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</si>
  <si>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</si>
  <si>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</si>
  <si>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</si>
  <si>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</si>
  <si>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</si>
  <si>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</si>
  <si>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</si>
  <si>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</si>
  <si>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</si>
  <si>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</si>
  <si>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</si>
  <si>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</si>
  <si>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</si>
  <si>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</si>
  <si>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</si>
  <si>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</si>
  <si>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</si>
  <si>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</si>
  <si>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</si>
  <si>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</si>
  <si>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</si>
  <si>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</si>
  <si>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</si>
  <si>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</si>
  <si>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</si>
  <si>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</si>
  <si>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</si>
  <si>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</si>
  <si>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</si>
  <si>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Solární panely</t>
  </si>
  <si>
    <t>FVE Konstrukce</t>
  </si>
  <si>
    <t>Střídač</t>
  </si>
  <si>
    <t>Optimizéry výkonu pro solární panely do 500 W</t>
  </si>
  <si>
    <t>Baterie 18,4 kWh</t>
  </si>
  <si>
    <t>Měřič energie s připojením Modbus</t>
  </si>
  <si>
    <t>Proudový senzor</t>
  </si>
  <si>
    <t>CEM DESKA 300X300X3MM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</si>
</sst>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/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71103000" TargetMode="External"/><Relationship Id="rId3" Type="http://schemas.openxmlformats.org/officeDocument/2006/relationships/hyperlink" Target="https://podminky.urs.cz/item/CS_URS_2024_02/030001000" TargetMode="External"/><Relationship Id="rId7" Type="http://schemas.openxmlformats.org/officeDocument/2006/relationships/hyperlink" Target="https://podminky.urs.cz/item/CS_URS_2024_02/045002000" TargetMode="External"/><Relationship Id="rId2" Type="http://schemas.openxmlformats.org/officeDocument/2006/relationships/hyperlink" Target="https://podminky.urs.cz/item/CS_URS_2024_02/013254000" TargetMode="External"/><Relationship Id="rId1" Type="http://schemas.openxmlformats.org/officeDocument/2006/relationships/hyperlink" Target="https://podminky.urs.cz/item/CS_URS_2024_02/012002000" TargetMode="External"/><Relationship Id="rId6" Type="http://schemas.openxmlformats.org/officeDocument/2006/relationships/hyperlink" Target="https://podminky.urs.cz/item/CS_URS_2024_02/043002000" TargetMode="External"/><Relationship Id="rId5" Type="http://schemas.openxmlformats.org/officeDocument/2006/relationships/hyperlink" Target="https://podminky.urs.cz/item/CS_URS_2024_02/041203000" TargetMode="External"/><Relationship Id="rId4" Type="http://schemas.openxmlformats.org/officeDocument/2006/relationships/hyperlink" Target="https://podminky.urs.cz/item/CS_URS_2024_02/034103000" TargetMode="External"/><Relationship Id="rId9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68072559" TargetMode="External"/><Relationship Id="rId13" Type="http://schemas.openxmlformats.org/officeDocument/2006/relationships/hyperlink" Target="https://podminky.urs.cz/item/CS_URS_2024_02/997013501" TargetMode="External"/><Relationship Id="rId18" Type="http://schemas.openxmlformats.org/officeDocument/2006/relationships/hyperlink" Target="https://podminky.urs.cz/item/CS_URS_2024_02/998713201" TargetMode="External"/><Relationship Id="rId26" Type="http://schemas.openxmlformats.org/officeDocument/2006/relationships/hyperlink" Target="https://podminky.urs.cz/item/CS_URS_2024_02/764002871" TargetMode="External"/><Relationship Id="rId3" Type="http://schemas.openxmlformats.org/officeDocument/2006/relationships/hyperlink" Target="https://podminky.urs.cz/item/CS_URS_2024_02/965043421" TargetMode="External"/><Relationship Id="rId21" Type="http://schemas.openxmlformats.org/officeDocument/2006/relationships/hyperlink" Target="https://podminky.urs.cz/item/CS_URS_2024_02/998762201" TargetMode="External"/><Relationship Id="rId34" Type="http://schemas.openxmlformats.org/officeDocument/2006/relationships/hyperlink" Target="https://podminky.urs.cz/item/CS_URS_2024_02/767810811" TargetMode="External"/><Relationship Id="rId7" Type="http://schemas.openxmlformats.org/officeDocument/2006/relationships/hyperlink" Target="https://podminky.urs.cz/item/CS_URS_2024_02/968072558" TargetMode="External"/><Relationship Id="rId12" Type="http://schemas.openxmlformats.org/officeDocument/2006/relationships/hyperlink" Target="https://podminky.urs.cz/item/CS_URS_2024_02/978015341" TargetMode="External"/><Relationship Id="rId17" Type="http://schemas.openxmlformats.org/officeDocument/2006/relationships/hyperlink" Target="https://podminky.urs.cz/item/CS_URS_2024_02/713190812" TargetMode="External"/><Relationship Id="rId25" Type="http://schemas.openxmlformats.org/officeDocument/2006/relationships/hyperlink" Target="https://podminky.urs.cz/item/CS_URS_2024_02/764002851" TargetMode="External"/><Relationship Id="rId33" Type="http://schemas.openxmlformats.org/officeDocument/2006/relationships/hyperlink" Target="https://podminky.urs.cz/item/CS_URS_2024_02/998766201" TargetMode="External"/><Relationship Id="rId2" Type="http://schemas.openxmlformats.org/officeDocument/2006/relationships/hyperlink" Target="https://podminky.urs.cz/item/CS_URS_2024_02/962032231" TargetMode="External"/><Relationship Id="rId16" Type="http://schemas.openxmlformats.org/officeDocument/2006/relationships/hyperlink" Target="https://podminky.urs.cz/item/CS_URS_2024_02/997013631" TargetMode="External"/><Relationship Id="rId20" Type="http://schemas.openxmlformats.org/officeDocument/2006/relationships/hyperlink" Target="https://podminky.urs.cz/item/CS_URS_2024_02/762361820" TargetMode="External"/><Relationship Id="rId29" Type="http://schemas.openxmlformats.org/officeDocument/2006/relationships/hyperlink" Target="https://podminky.urs.cz/item/CS_URS_2024_02/998764211" TargetMode="External"/><Relationship Id="rId1" Type="http://schemas.openxmlformats.org/officeDocument/2006/relationships/hyperlink" Target="https://podminky.urs.cz/item/CS_URS_2024_02/629995101" TargetMode="External"/><Relationship Id="rId6" Type="http://schemas.openxmlformats.org/officeDocument/2006/relationships/hyperlink" Target="https://podminky.urs.cz/item/CS_URS_2024_02/968072455" TargetMode="External"/><Relationship Id="rId11" Type="http://schemas.openxmlformats.org/officeDocument/2006/relationships/hyperlink" Target="https://podminky.urs.cz/item/CS_URS_2024_02/968082021" TargetMode="External"/><Relationship Id="rId24" Type="http://schemas.openxmlformats.org/officeDocument/2006/relationships/hyperlink" Target="https://podminky.urs.cz/item/CS_URS_2024_02/764001821" TargetMode="External"/><Relationship Id="rId32" Type="http://schemas.openxmlformats.org/officeDocument/2006/relationships/hyperlink" Target="https://podminky.urs.cz/item/CS_URS_2024_02/766691811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966055121" TargetMode="External"/><Relationship Id="rId15" Type="http://schemas.openxmlformats.org/officeDocument/2006/relationships/hyperlink" Target="https://podminky.urs.cz/item/CS_URS_2024_02/997013609" TargetMode="External"/><Relationship Id="rId23" Type="http://schemas.openxmlformats.org/officeDocument/2006/relationships/hyperlink" Target="https://podminky.urs.cz/item/CS_URS_2024_02/763132811" TargetMode="External"/><Relationship Id="rId28" Type="http://schemas.openxmlformats.org/officeDocument/2006/relationships/hyperlink" Target="https://podminky.urs.cz/item/CS_URS_2024_02/764004861" TargetMode="External"/><Relationship Id="rId36" Type="http://schemas.openxmlformats.org/officeDocument/2006/relationships/hyperlink" Target="https://podminky.urs.cz/item/CS_URS_2024_02/998767201" TargetMode="External"/><Relationship Id="rId10" Type="http://schemas.openxmlformats.org/officeDocument/2006/relationships/hyperlink" Target="https://podminky.urs.cz/item/CS_URS_2024_02/968082016" TargetMode="External"/><Relationship Id="rId19" Type="http://schemas.openxmlformats.org/officeDocument/2006/relationships/hyperlink" Target="https://podminky.urs.cz/item/CS_URS_2024_02/762341811" TargetMode="External"/><Relationship Id="rId31" Type="http://schemas.openxmlformats.org/officeDocument/2006/relationships/hyperlink" Target="https://podminky.urs.cz/item/CS_URS_2024_02/998765201" TargetMode="External"/><Relationship Id="rId4" Type="http://schemas.openxmlformats.org/officeDocument/2006/relationships/hyperlink" Target="https://podminky.urs.cz/item/CS_URS_2024_02/966054121" TargetMode="External"/><Relationship Id="rId9" Type="http://schemas.openxmlformats.org/officeDocument/2006/relationships/hyperlink" Target="https://podminky.urs.cz/item/CS_URS_2024_02/968082015" TargetMode="External"/><Relationship Id="rId14" Type="http://schemas.openxmlformats.org/officeDocument/2006/relationships/hyperlink" Target="https://podminky.urs.cz/item/CS_URS_2024_02/997013509" TargetMode="External"/><Relationship Id="rId22" Type="http://schemas.openxmlformats.org/officeDocument/2006/relationships/hyperlink" Target="https://podminky.urs.cz/item/CS_URS_2024_02/763131821" TargetMode="External"/><Relationship Id="rId27" Type="http://schemas.openxmlformats.org/officeDocument/2006/relationships/hyperlink" Target="https://podminky.urs.cz/item/CS_URS_2024_02/764004801" TargetMode="External"/><Relationship Id="rId30" Type="http://schemas.openxmlformats.org/officeDocument/2006/relationships/hyperlink" Target="https://podminky.urs.cz/item/CS_URS_2024_02/765191901" TargetMode="External"/><Relationship Id="rId35" Type="http://schemas.openxmlformats.org/officeDocument/2006/relationships/hyperlink" Target="https://podminky.urs.cz/item/CS_URS_2024_02/76783280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564851011" TargetMode="External"/><Relationship Id="rId21" Type="http://schemas.openxmlformats.org/officeDocument/2006/relationships/hyperlink" Target="https://podminky.urs.cz/item/CS_URS_2024_01/417321515" TargetMode="External"/><Relationship Id="rId42" Type="http://schemas.openxmlformats.org/officeDocument/2006/relationships/hyperlink" Target="https://podminky.urs.cz/item/CS_URS_2024_02/622211031" TargetMode="External"/><Relationship Id="rId47" Type="http://schemas.openxmlformats.org/officeDocument/2006/relationships/hyperlink" Target="https://podminky.urs.cz/item/CS_URS_2024_02/622511112" TargetMode="External"/><Relationship Id="rId63" Type="http://schemas.openxmlformats.org/officeDocument/2006/relationships/hyperlink" Target="https://podminky.urs.cz/item/CS_URS_2024_02/952901221" TargetMode="External"/><Relationship Id="rId68" Type="http://schemas.openxmlformats.org/officeDocument/2006/relationships/hyperlink" Target="https://podminky.urs.cz/item/CS_URS_2024_02/998011002" TargetMode="External"/><Relationship Id="rId84" Type="http://schemas.openxmlformats.org/officeDocument/2006/relationships/hyperlink" Target="https://podminky.urs.cz/item/CS_URS_2024_02/763121714" TargetMode="External"/><Relationship Id="rId89" Type="http://schemas.openxmlformats.org/officeDocument/2006/relationships/hyperlink" Target="https://podminky.urs.cz/item/CS_URS_2024_02/998763401" TargetMode="External"/><Relationship Id="rId1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113107142" TargetMode="External"/><Relationship Id="rId16" Type="http://schemas.openxmlformats.org/officeDocument/2006/relationships/hyperlink" Target="https://podminky.urs.cz/item/CS_URS_2024_01/342291131" TargetMode="External"/><Relationship Id="rId29" Type="http://schemas.openxmlformats.org/officeDocument/2006/relationships/hyperlink" Target="https://podminky.urs.cz/item/CS_URS_2024_02/573211109" TargetMode="External"/><Relationship Id="rId107" Type="http://schemas.openxmlformats.org/officeDocument/2006/relationships/hyperlink" Target="https://podminky.urs.cz/item/CS_URS_2024_02/767893126" TargetMode="External"/><Relationship Id="rId11" Type="http://schemas.openxmlformats.org/officeDocument/2006/relationships/hyperlink" Target="https://podminky.urs.cz/item/CS_URS_2024_02/174111101" TargetMode="External"/><Relationship Id="rId24" Type="http://schemas.openxmlformats.org/officeDocument/2006/relationships/hyperlink" Target="https://podminky.urs.cz/item/CS_URS_2024_01/417361821" TargetMode="External"/><Relationship Id="rId32" Type="http://schemas.openxmlformats.org/officeDocument/2006/relationships/hyperlink" Target="https://podminky.urs.cz/item/CS_URS_2024_02/596211110" TargetMode="External"/><Relationship Id="rId37" Type="http://schemas.openxmlformats.org/officeDocument/2006/relationships/hyperlink" Target="https://podminky.urs.cz/item/CS_URS_2024_02/619991011" TargetMode="External"/><Relationship Id="rId40" Type="http://schemas.openxmlformats.org/officeDocument/2006/relationships/hyperlink" Target="https://podminky.urs.cz/item/CS_URS_2024_02/622151021" TargetMode="External"/><Relationship Id="rId45" Type="http://schemas.openxmlformats.org/officeDocument/2006/relationships/hyperlink" Target="https://podminky.urs.cz/item/CS_URS_2024_02/622252002" TargetMode="External"/><Relationship Id="rId53" Type="http://schemas.openxmlformats.org/officeDocument/2006/relationships/hyperlink" Target="https://podminky.urs.cz/item/CS_URS_2024_02/642945111" TargetMode="External"/><Relationship Id="rId58" Type="http://schemas.openxmlformats.org/officeDocument/2006/relationships/hyperlink" Target="https://podminky.urs.cz/item/CS_URS_2024_02/919735112" TargetMode="External"/><Relationship Id="rId66" Type="http://schemas.openxmlformats.org/officeDocument/2006/relationships/hyperlink" Target="https://podminky.urs.cz/item/CS_URS_2024_02/997013631" TargetMode="External"/><Relationship Id="rId74" Type="http://schemas.openxmlformats.org/officeDocument/2006/relationships/hyperlink" Target="https://podminky.urs.cz/item/CS_URS_2024_02/998712201" TargetMode="External"/><Relationship Id="rId79" Type="http://schemas.openxmlformats.org/officeDocument/2006/relationships/hyperlink" Target="https://podminky.urs.cz/item/CS_URS_2024_02/713141415" TargetMode="External"/><Relationship Id="rId87" Type="http://schemas.openxmlformats.org/officeDocument/2006/relationships/hyperlink" Target="https://podminky.urs.cz/item/CS_URS_2024_02/763131621" TargetMode="External"/><Relationship Id="rId102" Type="http://schemas.openxmlformats.org/officeDocument/2006/relationships/hyperlink" Target="https://podminky.urs.cz/item/CS_URS_2024_02/998766201" TargetMode="External"/><Relationship Id="rId110" Type="http://schemas.openxmlformats.org/officeDocument/2006/relationships/hyperlink" Target="https://podminky.urs.cz/item/CS_URS_2024_02/784181103" TargetMode="External"/><Relationship Id="rId5" Type="http://schemas.openxmlformats.org/officeDocument/2006/relationships/hyperlink" Target="https://podminky.urs.cz/item/CS_URS_2024_02/122151101" TargetMode="External"/><Relationship Id="rId61" Type="http://schemas.openxmlformats.org/officeDocument/2006/relationships/hyperlink" Target="https://podminky.urs.cz/item/CS_URS_2024_02/941111811" TargetMode="External"/><Relationship Id="rId82" Type="http://schemas.openxmlformats.org/officeDocument/2006/relationships/hyperlink" Target="https://podminky.urs.cz/item/CS_URS_2024_02/763111742" TargetMode="External"/><Relationship Id="rId90" Type="http://schemas.openxmlformats.org/officeDocument/2006/relationships/hyperlink" Target="https://podminky.urs.cz/item/CS_URS_2024_02/764245311" TargetMode="External"/><Relationship Id="rId95" Type="http://schemas.openxmlformats.org/officeDocument/2006/relationships/hyperlink" Target="https://podminky.urs.cz/item/CS_URS_2024_02/998764201" TargetMode="External"/><Relationship Id="rId19" Type="http://schemas.openxmlformats.org/officeDocument/2006/relationships/hyperlink" Target="https://podminky.urs.cz/item/CS_URS_2024_02/345351006" TargetMode="External"/><Relationship Id="rId14" Type="http://schemas.openxmlformats.org/officeDocument/2006/relationships/hyperlink" Target="https://podminky.urs.cz/item/CS_URS_2024_02/342272225" TargetMode="External"/><Relationship Id="rId22" Type="http://schemas.openxmlformats.org/officeDocument/2006/relationships/hyperlink" Target="https://podminky.urs.cz/item/CS_URS_2024_01/417351115" TargetMode="External"/><Relationship Id="rId27" Type="http://schemas.openxmlformats.org/officeDocument/2006/relationships/hyperlink" Target="https://podminky.urs.cz/item/CS_URS_2024_02/564952111" TargetMode="External"/><Relationship Id="rId30" Type="http://schemas.openxmlformats.org/officeDocument/2006/relationships/hyperlink" Target="https://podminky.urs.cz/item/CS_URS_2024_02/573211112" TargetMode="External"/><Relationship Id="rId35" Type="http://schemas.openxmlformats.org/officeDocument/2006/relationships/hyperlink" Target="https://podminky.urs.cz/item/CS_URS_2024_02/612311131" TargetMode="External"/><Relationship Id="rId43" Type="http://schemas.openxmlformats.org/officeDocument/2006/relationships/hyperlink" Target="https://podminky.urs.cz/item/CS_URS_2024_02/622252001" TargetMode="External"/><Relationship Id="rId48" Type="http://schemas.openxmlformats.org/officeDocument/2006/relationships/hyperlink" Target="https://podminky.urs.cz/item/CS_URS_2024_02/622521012" TargetMode="External"/><Relationship Id="rId56" Type="http://schemas.openxmlformats.org/officeDocument/2006/relationships/hyperlink" Target="https://podminky.urs.cz/item/CS_URS_2024_02/919121223" TargetMode="External"/><Relationship Id="rId64" Type="http://schemas.openxmlformats.org/officeDocument/2006/relationships/hyperlink" Target="https://podminky.urs.cz/item/CS_URS_2024_02/997013501" TargetMode="External"/><Relationship Id="rId69" Type="http://schemas.openxmlformats.org/officeDocument/2006/relationships/hyperlink" Target="https://podminky.urs.cz/item/CS_URS_2024_02/998711201" TargetMode="External"/><Relationship Id="rId77" Type="http://schemas.openxmlformats.org/officeDocument/2006/relationships/hyperlink" Target="https://podminky.urs.cz/item/CS_URS_2024_02/713141243" TargetMode="External"/><Relationship Id="rId100" Type="http://schemas.openxmlformats.org/officeDocument/2006/relationships/hyperlink" Target="https://podminky.urs.cz/item/CS_URS_2024_02/766660411" TargetMode="External"/><Relationship Id="rId105" Type="http://schemas.openxmlformats.org/officeDocument/2006/relationships/hyperlink" Target="https://podminky.urs.cz/item/CS_URS_2024_02/767832102" TargetMode="External"/><Relationship Id="rId8" Type="http://schemas.openxmlformats.org/officeDocument/2006/relationships/hyperlink" Target="https://podminky.urs.cz/item/CS_URS_2024_02/167151101" TargetMode="External"/><Relationship Id="rId51" Type="http://schemas.openxmlformats.org/officeDocument/2006/relationships/hyperlink" Target="https://podminky.urs.cz/item/CS_URS_2024_02/637211132" TargetMode="External"/><Relationship Id="rId72" Type="http://schemas.openxmlformats.org/officeDocument/2006/relationships/hyperlink" Target="https://podminky.urs.cz/item/CS_URS_2024_02/712363605" TargetMode="External"/><Relationship Id="rId80" Type="http://schemas.openxmlformats.org/officeDocument/2006/relationships/hyperlink" Target="https://podminky.urs.cz/item/CS_URS_2024_02/998713201" TargetMode="External"/><Relationship Id="rId85" Type="http://schemas.openxmlformats.org/officeDocument/2006/relationships/hyperlink" Target="https://podminky.urs.cz/item/CS_URS_2024_02/763121716" TargetMode="External"/><Relationship Id="rId93" Type="http://schemas.openxmlformats.org/officeDocument/2006/relationships/hyperlink" Target="https://podminky.urs.cz/item/CS_URS_2024_02/764541364" TargetMode="External"/><Relationship Id="rId98" Type="http://schemas.openxmlformats.org/officeDocument/2006/relationships/hyperlink" Target="https://podminky.urs.cz/item/CS_URS_2024_02/766622216" TargetMode="External"/><Relationship Id="rId3" Type="http://schemas.openxmlformats.org/officeDocument/2006/relationships/hyperlink" Target="https://podminky.urs.cz/item/CS_URS_2024_02/113201111" TargetMode="External"/><Relationship Id="rId12" Type="http://schemas.openxmlformats.org/officeDocument/2006/relationships/hyperlink" Target="https://podminky.urs.cz/item/CS_URS_2024_02/181951112" TargetMode="External"/><Relationship Id="rId17" Type="http://schemas.openxmlformats.org/officeDocument/2006/relationships/hyperlink" Target="https://podminky.urs.cz/item/CS_URS_2024_02/345311811" TargetMode="External"/><Relationship Id="rId25" Type="http://schemas.openxmlformats.org/officeDocument/2006/relationships/hyperlink" Target="https://podminky.urs.cz/item/CS_URS_2024_02/564761101" TargetMode="External"/><Relationship Id="rId33" Type="http://schemas.openxmlformats.org/officeDocument/2006/relationships/hyperlink" Target="https://podminky.urs.cz/item/CS_URS_2024_02/612131121" TargetMode="External"/><Relationship Id="rId38" Type="http://schemas.openxmlformats.org/officeDocument/2006/relationships/hyperlink" Target="https://podminky.urs.cz/item/CS_URS_2024_02/622131121" TargetMode="External"/><Relationship Id="rId46" Type="http://schemas.openxmlformats.org/officeDocument/2006/relationships/hyperlink" Target="https://podminky.urs.cz/item/CS_URS_2024_02/622325102" TargetMode="External"/><Relationship Id="rId59" Type="http://schemas.openxmlformats.org/officeDocument/2006/relationships/hyperlink" Target="https://podminky.urs.cz/item/CS_URS_2024_02/941111111" TargetMode="External"/><Relationship Id="rId67" Type="http://schemas.openxmlformats.org/officeDocument/2006/relationships/hyperlink" Target="https://podminky.urs.cz/item/CS_URS_2024_02/997013645" TargetMode="External"/><Relationship Id="rId103" Type="http://schemas.openxmlformats.org/officeDocument/2006/relationships/hyperlink" Target="https://podminky.urs.cz/item/CS_URS_2024_02/767651210" TargetMode="External"/><Relationship Id="rId108" Type="http://schemas.openxmlformats.org/officeDocument/2006/relationships/hyperlink" Target="https://podminky.urs.cz/item/CS_URS_2024_02/998767201" TargetMode="External"/><Relationship Id="rId20" Type="http://schemas.openxmlformats.org/officeDocument/2006/relationships/hyperlink" Target="https://podminky.urs.cz/item/CS_URS_2024_02/345361821" TargetMode="External"/><Relationship Id="rId41" Type="http://schemas.openxmlformats.org/officeDocument/2006/relationships/hyperlink" Target="https://podminky.urs.cz/item/CS_URS_2024_02/622213031" TargetMode="External"/><Relationship Id="rId54" Type="http://schemas.openxmlformats.org/officeDocument/2006/relationships/hyperlink" Target="https://podminky.urs.cz/item/CS_URS_2024_02/916131213" TargetMode="External"/><Relationship Id="rId62" Type="http://schemas.openxmlformats.org/officeDocument/2006/relationships/hyperlink" Target="https://podminky.urs.cz/item/CS_URS_2024_02/949101111" TargetMode="External"/><Relationship Id="rId70" Type="http://schemas.openxmlformats.org/officeDocument/2006/relationships/hyperlink" Target="https://podminky.urs.cz/item/CS_URS_2024_02/712311101" TargetMode="External"/><Relationship Id="rId75" Type="http://schemas.openxmlformats.org/officeDocument/2006/relationships/hyperlink" Target="https://podminky.urs.cz/item/CS_URS_2024_02/713141136" TargetMode="External"/><Relationship Id="rId83" Type="http://schemas.openxmlformats.org/officeDocument/2006/relationships/hyperlink" Target="https://podminky.urs.cz/item/CS_URS_2024_02/763121415" TargetMode="External"/><Relationship Id="rId88" Type="http://schemas.openxmlformats.org/officeDocument/2006/relationships/hyperlink" Target="https://podminky.urs.cz/item/CS_URS_2024_02/763131714" TargetMode="External"/><Relationship Id="rId91" Type="http://schemas.openxmlformats.org/officeDocument/2006/relationships/hyperlink" Target="https://podminky.urs.cz/item/CS_URS_2024_02/764246343" TargetMode="External"/><Relationship Id="rId96" Type="http://schemas.openxmlformats.org/officeDocument/2006/relationships/hyperlink" Target="https://podminky.urs.cz/item/CS_URS_2024_02/766622131" TargetMode="External"/><Relationship Id="rId111" Type="http://schemas.openxmlformats.org/officeDocument/2006/relationships/hyperlink" Target="https://podminky.urs.cz/item/CS_URS_2024_02/784221103" TargetMode="External"/><Relationship Id="rId1" Type="http://schemas.openxmlformats.org/officeDocument/2006/relationships/hyperlink" Target="https://podminky.urs.cz/item/CS_URS_2024_02/113106123" TargetMode="External"/><Relationship Id="rId6" Type="http://schemas.openxmlformats.org/officeDocument/2006/relationships/hyperlink" Target="https://podminky.urs.cz/item/CS_URS_2024_02/132112131" TargetMode="External"/><Relationship Id="rId15" Type="http://schemas.openxmlformats.org/officeDocument/2006/relationships/hyperlink" Target="https://podminky.urs.cz/item/CS_URS_2024_02/342291121" TargetMode="External"/><Relationship Id="rId23" Type="http://schemas.openxmlformats.org/officeDocument/2006/relationships/hyperlink" Target="https://podminky.urs.cz/item/CS_URS_2024_01/417351116" TargetMode="External"/><Relationship Id="rId28" Type="http://schemas.openxmlformats.org/officeDocument/2006/relationships/hyperlink" Target="https://podminky.urs.cz/item/CS_URS_2024_02/565165101" TargetMode="External"/><Relationship Id="rId36" Type="http://schemas.openxmlformats.org/officeDocument/2006/relationships/hyperlink" Target="https://podminky.urs.cz/item/CS_URS_2024_02/612325302" TargetMode="External"/><Relationship Id="rId49" Type="http://schemas.openxmlformats.org/officeDocument/2006/relationships/hyperlink" Target="https://podminky.urs.cz/item/CS_URS_2024_02/629991012" TargetMode="External"/><Relationship Id="rId57" Type="http://schemas.openxmlformats.org/officeDocument/2006/relationships/hyperlink" Target="https://podminky.urs.cz/item/CS_URS_2024_02/919726121" TargetMode="External"/><Relationship Id="rId106" Type="http://schemas.openxmlformats.org/officeDocument/2006/relationships/hyperlink" Target="https://podminky.urs.cz/item/CS_URS_2024_02/767834111" TargetMode="External"/><Relationship Id="rId10" Type="http://schemas.openxmlformats.org/officeDocument/2006/relationships/hyperlink" Target="https://podminky.urs.cz/item/CS_URS_2024_02/171251201" TargetMode="External"/><Relationship Id="rId31" Type="http://schemas.openxmlformats.org/officeDocument/2006/relationships/hyperlink" Target="https://podminky.urs.cz/item/CS_URS_2024_02/577134031" TargetMode="External"/><Relationship Id="rId44" Type="http://schemas.openxmlformats.org/officeDocument/2006/relationships/hyperlink" Target="https://podminky.urs.cz/item/CS_URS_2024_02/622252002" TargetMode="External"/><Relationship Id="rId52" Type="http://schemas.openxmlformats.org/officeDocument/2006/relationships/hyperlink" Target="https://podminky.urs.cz/item/CS_URS_2024_02/637311121" TargetMode="External"/><Relationship Id="rId60" Type="http://schemas.openxmlformats.org/officeDocument/2006/relationships/hyperlink" Target="https://podminky.urs.cz/item/CS_URS_2024_02/941111211" TargetMode="External"/><Relationship Id="rId65" Type="http://schemas.openxmlformats.org/officeDocument/2006/relationships/hyperlink" Target="https://podminky.urs.cz/item/CS_URS_2024_02/997013509" TargetMode="External"/><Relationship Id="rId73" Type="http://schemas.openxmlformats.org/officeDocument/2006/relationships/hyperlink" Target="https://podminky.urs.cz/item/CS_URS_2024_02/712363674" TargetMode="External"/><Relationship Id="rId78" Type="http://schemas.openxmlformats.org/officeDocument/2006/relationships/hyperlink" Target="https://podminky.urs.cz/item/CS_URS_2024_02/713141311" TargetMode="External"/><Relationship Id="rId81" Type="http://schemas.openxmlformats.org/officeDocument/2006/relationships/hyperlink" Target="https://podminky.urs.cz/item/CS_URS_2024_02/763111741" TargetMode="External"/><Relationship Id="rId86" Type="http://schemas.openxmlformats.org/officeDocument/2006/relationships/hyperlink" Target="https://podminky.urs.cz/item/CS_URS_2024_02/763131451" TargetMode="External"/><Relationship Id="rId94" Type="http://schemas.openxmlformats.org/officeDocument/2006/relationships/hyperlink" Target="https://podminky.urs.cz/item/CS_URS_2024_02/764548323" TargetMode="External"/><Relationship Id="rId99" Type="http://schemas.openxmlformats.org/officeDocument/2006/relationships/hyperlink" Target="https://podminky.urs.cz/item/CS_URS_2024_02/766660021" TargetMode="External"/><Relationship Id="rId101" Type="http://schemas.openxmlformats.org/officeDocument/2006/relationships/hyperlink" Target="https://podminky.urs.cz/item/CS_URS_2024_02/766694126" TargetMode="External"/><Relationship Id="rId4" Type="http://schemas.openxmlformats.org/officeDocument/2006/relationships/hyperlink" Target="https://podminky.urs.cz/item/CS_URS_2024_02/113202111" TargetMode="External"/><Relationship Id="rId9" Type="http://schemas.openxmlformats.org/officeDocument/2006/relationships/hyperlink" Target="https://podminky.urs.cz/item/CS_URS_2024_02/171251101" TargetMode="External"/><Relationship Id="rId13" Type="http://schemas.openxmlformats.org/officeDocument/2006/relationships/hyperlink" Target="https://podminky.urs.cz/item/CS_URS_2024_02/317142422" TargetMode="External"/><Relationship Id="rId18" Type="http://schemas.openxmlformats.org/officeDocument/2006/relationships/hyperlink" Target="https://podminky.urs.cz/item/CS_URS_2024_02/345351005" TargetMode="External"/><Relationship Id="rId39" Type="http://schemas.openxmlformats.org/officeDocument/2006/relationships/hyperlink" Target="https://podminky.urs.cz/item/CS_URS_2024_02/622151011" TargetMode="External"/><Relationship Id="rId109" Type="http://schemas.openxmlformats.org/officeDocument/2006/relationships/hyperlink" Target="https://podminky.urs.cz/item/CS_URS_2024_02/784121001" TargetMode="External"/><Relationship Id="rId34" Type="http://schemas.openxmlformats.org/officeDocument/2006/relationships/hyperlink" Target="https://podminky.urs.cz/item/CS_URS_2024_02/612142001" TargetMode="External"/><Relationship Id="rId50" Type="http://schemas.openxmlformats.org/officeDocument/2006/relationships/hyperlink" Target="https://podminky.urs.cz/item/CS_URS_2024_02/629995101" TargetMode="External"/><Relationship Id="rId55" Type="http://schemas.openxmlformats.org/officeDocument/2006/relationships/hyperlink" Target="https://podminky.urs.cz/item/CS_URS_2024_02/916231213" TargetMode="External"/><Relationship Id="rId76" Type="http://schemas.openxmlformats.org/officeDocument/2006/relationships/hyperlink" Target="https://podminky.urs.cz/item/CS_URS_2024_02/713141136" TargetMode="External"/><Relationship Id="rId97" Type="http://schemas.openxmlformats.org/officeDocument/2006/relationships/hyperlink" Target="https://podminky.urs.cz/item/CS_URS_2024_02/766622132" TargetMode="External"/><Relationship Id="rId104" Type="http://schemas.openxmlformats.org/officeDocument/2006/relationships/hyperlink" Target="https://podminky.urs.cz/item/CS_URS_2024_02/767651230" TargetMode="External"/><Relationship Id="rId7" Type="http://schemas.openxmlformats.org/officeDocument/2006/relationships/hyperlink" Target="https://podminky.urs.cz/item/CS_URS_2024_02/162251102" TargetMode="External"/><Relationship Id="rId71" Type="http://schemas.openxmlformats.org/officeDocument/2006/relationships/hyperlink" Target="https://podminky.urs.cz/item/CS_URS_2024_02/712331101" TargetMode="External"/><Relationship Id="rId92" Type="http://schemas.openxmlformats.org/officeDocument/2006/relationships/hyperlink" Target="https://podminky.urs.cz/item/CS_URS_2024_02/76454130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74111101" TargetMode="External"/><Relationship Id="rId18" Type="http://schemas.openxmlformats.org/officeDocument/2006/relationships/hyperlink" Target="https://podminky.urs.cz/item/CS_URS_2024_02/212755214" TargetMode="External"/><Relationship Id="rId26" Type="http://schemas.openxmlformats.org/officeDocument/2006/relationships/hyperlink" Target="https://podminky.urs.cz/item/CS_URS_2024_02/871161141" TargetMode="External"/><Relationship Id="rId39" Type="http://schemas.openxmlformats.org/officeDocument/2006/relationships/hyperlink" Target="https://podminky.urs.cz/item/CS_URS_2024_02/892351111" TargetMode="External"/><Relationship Id="rId21" Type="http://schemas.openxmlformats.org/officeDocument/2006/relationships/hyperlink" Target="https://podminky.urs.cz/item/CS_URS_2024_02/451541111" TargetMode="External"/><Relationship Id="rId34" Type="http://schemas.openxmlformats.org/officeDocument/2006/relationships/hyperlink" Target="https://podminky.urs.cz/item/CS_URS_2024_02/877310320" TargetMode="External"/><Relationship Id="rId42" Type="http://schemas.openxmlformats.org/officeDocument/2006/relationships/hyperlink" Target="https://podminky.urs.cz/item/CS_URS_2024_02/894410243" TargetMode="External"/><Relationship Id="rId47" Type="http://schemas.openxmlformats.org/officeDocument/2006/relationships/hyperlink" Target="https://podminky.urs.cz/item/CS_URS_2024_02/919121223" TargetMode="External"/><Relationship Id="rId50" Type="http://schemas.openxmlformats.org/officeDocument/2006/relationships/hyperlink" Target="https://podminky.urs.cz/item/CS_URS_2024_02/961044111" TargetMode="External"/><Relationship Id="rId55" Type="http://schemas.openxmlformats.org/officeDocument/2006/relationships/hyperlink" Target="https://podminky.urs.cz/item/CS_URS_2024_02/997013631" TargetMode="External"/><Relationship Id="rId63" Type="http://schemas.openxmlformats.org/officeDocument/2006/relationships/hyperlink" Target="https://podminky.urs.cz/item/CS_URS_2024_02/722174022" TargetMode="External"/><Relationship Id="rId68" Type="http://schemas.openxmlformats.org/officeDocument/2006/relationships/hyperlink" Target="https://podminky.urs.cz/item/CS_URS_2024_02/722290234" TargetMode="External"/><Relationship Id="rId7" Type="http://schemas.openxmlformats.org/officeDocument/2006/relationships/hyperlink" Target="https://podminky.urs.cz/item/CS_URS_2024_02/162751117" TargetMode="External"/><Relationship Id="rId71" Type="http://schemas.openxmlformats.org/officeDocument/2006/relationships/hyperlink" Target="https://podminky.urs.cz/item/CS_URS_2024_02/998724201" TargetMode="External"/><Relationship Id="rId2" Type="http://schemas.openxmlformats.org/officeDocument/2006/relationships/hyperlink" Target="https://podminky.urs.cz/item/CS_URS_2024_02/131151100" TargetMode="External"/><Relationship Id="rId16" Type="http://schemas.openxmlformats.org/officeDocument/2006/relationships/hyperlink" Target="https://podminky.urs.cz/item/CS_URS_2024_02/175151101" TargetMode="External"/><Relationship Id="rId29" Type="http://schemas.openxmlformats.org/officeDocument/2006/relationships/hyperlink" Target="https://podminky.urs.cz/item/CS_URS_2024_02/877270310" TargetMode="External"/><Relationship Id="rId11" Type="http://schemas.openxmlformats.org/officeDocument/2006/relationships/hyperlink" Target="https://podminky.urs.cz/item/CS_URS_2024_02/171251201" TargetMode="External"/><Relationship Id="rId24" Type="http://schemas.openxmlformats.org/officeDocument/2006/relationships/hyperlink" Target="https://podminky.urs.cz/item/CS_URS_2024_02/452368211" TargetMode="External"/><Relationship Id="rId32" Type="http://schemas.openxmlformats.org/officeDocument/2006/relationships/hyperlink" Target="https://podminky.urs.cz/item/CS_URS_2024_02/877310310" TargetMode="External"/><Relationship Id="rId37" Type="http://schemas.openxmlformats.org/officeDocument/2006/relationships/hyperlink" Target="https://podminky.urs.cz/item/CS_URS_2024_02/892241111" TargetMode="External"/><Relationship Id="rId40" Type="http://schemas.openxmlformats.org/officeDocument/2006/relationships/hyperlink" Target="https://podminky.urs.cz/item/CS_URS_2024_02/892372111" TargetMode="External"/><Relationship Id="rId45" Type="http://schemas.openxmlformats.org/officeDocument/2006/relationships/hyperlink" Target="https://podminky.urs.cz/item/CS_URS_2024_02/899721111" TargetMode="External"/><Relationship Id="rId53" Type="http://schemas.openxmlformats.org/officeDocument/2006/relationships/hyperlink" Target="https://podminky.urs.cz/item/CS_URS_2024_02/997013501" TargetMode="External"/><Relationship Id="rId58" Type="http://schemas.openxmlformats.org/officeDocument/2006/relationships/hyperlink" Target="https://podminky.urs.cz/item/CS_URS_2024_02/721173401" TargetMode="External"/><Relationship Id="rId66" Type="http://schemas.openxmlformats.org/officeDocument/2006/relationships/hyperlink" Target="https://podminky.urs.cz/item/CS_URS_2024_02/722181232" TargetMode="External"/><Relationship Id="rId74" Type="http://schemas.openxmlformats.org/officeDocument/2006/relationships/hyperlink" Target="https://podminky.urs.cz/item/CS_URS_2024_02/HZS2492" TargetMode="External"/><Relationship Id="rId5" Type="http://schemas.openxmlformats.org/officeDocument/2006/relationships/hyperlink" Target="https://podminky.urs.cz/item/CS_URS_2024_02/132151102" TargetMode="External"/><Relationship Id="rId15" Type="http://schemas.openxmlformats.org/officeDocument/2006/relationships/hyperlink" Target="https://podminky.urs.cz/item/CS_URS_2024_02/175151101" TargetMode="External"/><Relationship Id="rId23" Type="http://schemas.openxmlformats.org/officeDocument/2006/relationships/hyperlink" Target="https://podminky.urs.cz/item/CS_URS_2024_02/452311121" TargetMode="External"/><Relationship Id="rId28" Type="http://schemas.openxmlformats.org/officeDocument/2006/relationships/hyperlink" Target="https://podminky.urs.cz/item/CS_URS_2024_02/871313120" TargetMode="External"/><Relationship Id="rId36" Type="http://schemas.openxmlformats.org/officeDocument/2006/relationships/hyperlink" Target="https://podminky.urs.cz/item/CS_URS_2024_02/892233122" TargetMode="External"/><Relationship Id="rId49" Type="http://schemas.openxmlformats.org/officeDocument/2006/relationships/hyperlink" Target="https://podminky.urs.cz/item/CS_URS_2024_02/953731311" TargetMode="External"/><Relationship Id="rId57" Type="http://schemas.openxmlformats.org/officeDocument/2006/relationships/hyperlink" Target="https://podminky.urs.cz/item/CS_URS_2024_02/998276101" TargetMode="External"/><Relationship Id="rId61" Type="http://schemas.openxmlformats.org/officeDocument/2006/relationships/hyperlink" Target="https://podminky.urs.cz/item/CS_URS_2024_02/721242116" TargetMode="External"/><Relationship Id="rId10" Type="http://schemas.openxmlformats.org/officeDocument/2006/relationships/hyperlink" Target="https://podminky.urs.cz/item/CS_URS_2024_02/171201231" TargetMode="External"/><Relationship Id="rId19" Type="http://schemas.openxmlformats.org/officeDocument/2006/relationships/hyperlink" Target="https://podminky.urs.cz/item/CS_URS_2024_02/359901211" TargetMode="External"/><Relationship Id="rId31" Type="http://schemas.openxmlformats.org/officeDocument/2006/relationships/hyperlink" Target="https://podminky.urs.cz/item/CS_URS_2024_02/877310310" TargetMode="External"/><Relationship Id="rId44" Type="http://schemas.openxmlformats.org/officeDocument/2006/relationships/hyperlink" Target="https://podminky.urs.cz/item/CS_URS_2024_02/899104113" TargetMode="External"/><Relationship Id="rId52" Type="http://schemas.openxmlformats.org/officeDocument/2006/relationships/hyperlink" Target="https://podminky.urs.cz/item/CS_URS_2024_02/971033241" TargetMode="External"/><Relationship Id="rId60" Type="http://schemas.openxmlformats.org/officeDocument/2006/relationships/hyperlink" Target="https://podminky.urs.cz/item/CS_URS_2024_02/721211422" TargetMode="External"/><Relationship Id="rId65" Type="http://schemas.openxmlformats.org/officeDocument/2006/relationships/hyperlink" Target="https://podminky.urs.cz/item/CS_URS_2024_02/722181231" TargetMode="External"/><Relationship Id="rId73" Type="http://schemas.openxmlformats.org/officeDocument/2006/relationships/hyperlink" Target="https://podminky.urs.cz/item/CS_URS_2024_02/998725201" TargetMode="External"/><Relationship Id="rId4" Type="http://schemas.openxmlformats.org/officeDocument/2006/relationships/hyperlink" Target="https://podminky.urs.cz/item/CS_URS_2024_02/132112131" TargetMode="External"/><Relationship Id="rId9" Type="http://schemas.openxmlformats.org/officeDocument/2006/relationships/hyperlink" Target="https://podminky.urs.cz/item/CS_URS_2024_02/167151101" TargetMode="External"/><Relationship Id="rId14" Type="http://schemas.openxmlformats.org/officeDocument/2006/relationships/hyperlink" Target="https://podminky.urs.cz/item/CS_URS_2024_02/174111101" TargetMode="External"/><Relationship Id="rId22" Type="http://schemas.openxmlformats.org/officeDocument/2006/relationships/hyperlink" Target="https://podminky.urs.cz/item/CS_URS_2024_02/451573111" TargetMode="External"/><Relationship Id="rId27" Type="http://schemas.openxmlformats.org/officeDocument/2006/relationships/hyperlink" Target="https://podminky.urs.cz/item/CS_URS_2024_02/871273120" TargetMode="External"/><Relationship Id="rId30" Type="http://schemas.openxmlformats.org/officeDocument/2006/relationships/hyperlink" Target="https://podminky.urs.cz/item/CS_URS_2024_02/877270320" TargetMode="External"/><Relationship Id="rId35" Type="http://schemas.openxmlformats.org/officeDocument/2006/relationships/hyperlink" Target="https://podminky.urs.cz/item/CS_URS_2024_02/877310330" TargetMode="External"/><Relationship Id="rId43" Type="http://schemas.openxmlformats.org/officeDocument/2006/relationships/hyperlink" Target="https://podminky.urs.cz/item/CS_URS_2024_02/894410304" TargetMode="External"/><Relationship Id="rId48" Type="http://schemas.openxmlformats.org/officeDocument/2006/relationships/hyperlink" Target="https://podminky.urs.cz/item/CS_URS_2024_02/919735112" TargetMode="External"/><Relationship Id="rId56" Type="http://schemas.openxmlformats.org/officeDocument/2006/relationships/hyperlink" Target="https://podminky.urs.cz/item/CS_URS_2024_02/997013645" TargetMode="External"/><Relationship Id="rId64" Type="http://schemas.openxmlformats.org/officeDocument/2006/relationships/hyperlink" Target="https://podminky.urs.cz/item/CS_URS_2024_02/722174023" TargetMode="External"/><Relationship Id="rId69" Type="http://schemas.openxmlformats.org/officeDocument/2006/relationships/hyperlink" Target="https://podminky.urs.cz/item/CS_URS_2024_02/722290246" TargetMode="External"/><Relationship Id="rId8" Type="http://schemas.openxmlformats.org/officeDocument/2006/relationships/hyperlink" Target="https://podminky.urs.cz/item/CS_URS_2024_02/162751119" TargetMode="External"/><Relationship Id="rId51" Type="http://schemas.openxmlformats.org/officeDocument/2006/relationships/hyperlink" Target="https://podminky.urs.cz/item/CS_URS_2024_02/965043431" TargetMode="External"/><Relationship Id="rId72" Type="http://schemas.openxmlformats.org/officeDocument/2006/relationships/hyperlink" Target="https://podminky.urs.cz/item/CS_URS_2024_02/725861312" TargetMode="External"/><Relationship Id="rId3" Type="http://schemas.openxmlformats.org/officeDocument/2006/relationships/hyperlink" Target="https://podminky.urs.cz/item/CS_URS_2024_02/132111401" TargetMode="External"/><Relationship Id="rId12" Type="http://schemas.openxmlformats.org/officeDocument/2006/relationships/hyperlink" Target="https://podminky.urs.cz/item/CS_URS_2024_02/171251201" TargetMode="External"/><Relationship Id="rId17" Type="http://schemas.openxmlformats.org/officeDocument/2006/relationships/hyperlink" Target="https://podminky.urs.cz/item/CS_URS_2024_02/211971122" TargetMode="External"/><Relationship Id="rId25" Type="http://schemas.openxmlformats.org/officeDocument/2006/relationships/hyperlink" Target="https://podminky.urs.cz/item/CS_URS_2024_02/572340112" TargetMode="External"/><Relationship Id="rId33" Type="http://schemas.openxmlformats.org/officeDocument/2006/relationships/hyperlink" Target="https://podminky.urs.cz/item/CS_URS_2024_02/877310310" TargetMode="External"/><Relationship Id="rId38" Type="http://schemas.openxmlformats.org/officeDocument/2006/relationships/hyperlink" Target="https://podminky.urs.cz/item/CS_URS_2024_02/892271111" TargetMode="External"/><Relationship Id="rId46" Type="http://schemas.openxmlformats.org/officeDocument/2006/relationships/hyperlink" Target="https://podminky.urs.cz/item/CS_URS_2024_02/899722111" TargetMode="External"/><Relationship Id="rId59" Type="http://schemas.openxmlformats.org/officeDocument/2006/relationships/hyperlink" Target="https://podminky.urs.cz/item/CS_URS_2024_02/721174043" TargetMode="External"/><Relationship Id="rId67" Type="http://schemas.openxmlformats.org/officeDocument/2006/relationships/hyperlink" Target="https://podminky.urs.cz/item/CS_URS_2024_02/722182012" TargetMode="External"/><Relationship Id="rId20" Type="http://schemas.openxmlformats.org/officeDocument/2006/relationships/hyperlink" Target="https://podminky.urs.cz/item/CS_URS_2024_02/382413118" TargetMode="External"/><Relationship Id="rId41" Type="http://schemas.openxmlformats.org/officeDocument/2006/relationships/hyperlink" Target="https://podminky.urs.cz/item/CS_URS_2024_02/894410121" TargetMode="External"/><Relationship Id="rId54" Type="http://schemas.openxmlformats.org/officeDocument/2006/relationships/hyperlink" Target="https://podminky.urs.cz/item/CS_URS_2024_02/997013509" TargetMode="External"/><Relationship Id="rId62" Type="http://schemas.openxmlformats.org/officeDocument/2006/relationships/hyperlink" Target="https://podminky.urs.cz/item/CS_URS_2024_02/998721201" TargetMode="External"/><Relationship Id="rId70" Type="http://schemas.openxmlformats.org/officeDocument/2006/relationships/hyperlink" Target="https://podminky.urs.cz/item/CS_URS_2024_02/998722201" TargetMode="External"/><Relationship Id="rId75" Type="http://schemas.openxmlformats.org/officeDocument/2006/relationships/drawing" Target="../drawings/drawing5.xml"/><Relationship Id="rId1" Type="http://schemas.openxmlformats.org/officeDocument/2006/relationships/hyperlink" Target="https://podminky.urs.cz/item/CS_URS_2024_02/113107442" TargetMode="External"/><Relationship Id="rId6" Type="http://schemas.openxmlformats.org/officeDocument/2006/relationships/hyperlink" Target="https://podminky.urs.cz/item/CS_URS_2024_02/162251102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23170215" TargetMode="External"/><Relationship Id="rId18" Type="http://schemas.openxmlformats.org/officeDocument/2006/relationships/hyperlink" Target="https://podminky.urs.cz/item/CS_URS_2024_02/731200815" TargetMode="External"/><Relationship Id="rId26" Type="http://schemas.openxmlformats.org/officeDocument/2006/relationships/hyperlink" Target="https://podminky.urs.cz/item/CS_URS_2024_02/732390853" TargetMode="External"/><Relationship Id="rId39" Type="http://schemas.openxmlformats.org/officeDocument/2006/relationships/hyperlink" Target="https://podminky.urs.cz/item/CS_URS_2024_02/733811241" TargetMode="External"/><Relationship Id="rId3" Type="http://schemas.openxmlformats.org/officeDocument/2006/relationships/hyperlink" Target="https://podminky.urs.cz/item/CS_URS_2024_02/162751117" TargetMode="External"/><Relationship Id="rId21" Type="http://schemas.openxmlformats.org/officeDocument/2006/relationships/hyperlink" Target="https://podminky.urs.cz/item/CS_URS_2024_02/732211131" TargetMode="External"/><Relationship Id="rId34" Type="http://schemas.openxmlformats.org/officeDocument/2006/relationships/hyperlink" Target="https://podminky.urs.cz/item/CS_URS_2024_02/733221202" TargetMode="External"/><Relationship Id="rId42" Type="http://schemas.openxmlformats.org/officeDocument/2006/relationships/hyperlink" Target="https://podminky.urs.cz/item/CS_URS_2024_02/734192.R" TargetMode="External"/><Relationship Id="rId47" Type="http://schemas.openxmlformats.org/officeDocument/2006/relationships/hyperlink" Target="https://podminky.urs.cz/item/CS_URS_2024_02/735152577" TargetMode="External"/><Relationship Id="rId50" Type="http://schemas.openxmlformats.org/officeDocument/2006/relationships/hyperlink" Target="https://podminky.urs.cz/item/CS_URS_2024_02/HZS2492" TargetMode="External"/><Relationship Id="rId7" Type="http://schemas.openxmlformats.org/officeDocument/2006/relationships/hyperlink" Target="https://podminky.urs.cz/item/CS_URS_2024_02/275311611" TargetMode="External"/><Relationship Id="rId12" Type="http://schemas.openxmlformats.org/officeDocument/2006/relationships/hyperlink" Target="https://podminky.urs.cz/item/CS_URS_2024_02/997013635" TargetMode="External"/><Relationship Id="rId17" Type="http://schemas.openxmlformats.org/officeDocument/2006/relationships/hyperlink" Target="https://podminky.urs.cz/item/CS_URS_2024_02/998724201" TargetMode="External"/><Relationship Id="rId25" Type="http://schemas.openxmlformats.org/officeDocument/2006/relationships/hyperlink" Target="https://podminky.urs.cz/item/CS_URS_2024_02/732293810" TargetMode="External"/><Relationship Id="rId33" Type="http://schemas.openxmlformats.org/officeDocument/2006/relationships/hyperlink" Target="https://podminky.urs.cz/item/CS_URS_2024_02/733120815" TargetMode="External"/><Relationship Id="rId38" Type="http://schemas.openxmlformats.org/officeDocument/2006/relationships/hyperlink" Target="https://podminky.urs.cz/item/CS_URS_2024_02/733291101" TargetMode="External"/><Relationship Id="rId46" Type="http://schemas.openxmlformats.org/officeDocument/2006/relationships/hyperlink" Target="https://podminky.urs.cz/item/CS_URS_2024_02/998734201" TargetMode="External"/><Relationship Id="rId2" Type="http://schemas.openxmlformats.org/officeDocument/2006/relationships/hyperlink" Target="https://podminky.urs.cz/item/CS_URS_2024_02/132112131" TargetMode="External"/><Relationship Id="rId16" Type="http://schemas.openxmlformats.org/officeDocument/2006/relationships/hyperlink" Target="https://podminky.urs.cz/item/CS_URS_2024_02/724234106" TargetMode="External"/><Relationship Id="rId20" Type="http://schemas.openxmlformats.org/officeDocument/2006/relationships/hyperlink" Target="https://podminky.urs.cz/item/CS_URS_2024_02/998731211" TargetMode="External"/><Relationship Id="rId29" Type="http://schemas.openxmlformats.org/officeDocument/2006/relationships/hyperlink" Target="https://podminky.urs.cz/item/CS_URS_2024_02/732522142" TargetMode="External"/><Relationship Id="rId41" Type="http://schemas.openxmlformats.org/officeDocument/2006/relationships/hyperlink" Target="https://podminky.urs.cz/item/CS_URS_2024_02/998733201" TargetMode="External"/><Relationship Id="rId1" Type="http://schemas.openxmlformats.org/officeDocument/2006/relationships/hyperlink" Target="https://podminky.urs.cz/item/CS_URS_2024_02/131113701" TargetMode="External"/><Relationship Id="rId6" Type="http://schemas.openxmlformats.org/officeDocument/2006/relationships/hyperlink" Target="https://podminky.urs.cz/item/CS_URS_2024_02/171251201" TargetMode="External"/><Relationship Id="rId11" Type="http://schemas.openxmlformats.org/officeDocument/2006/relationships/hyperlink" Target="https://podminky.urs.cz/item/CS_URS_2024_02/997013631" TargetMode="External"/><Relationship Id="rId24" Type="http://schemas.openxmlformats.org/officeDocument/2006/relationships/hyperlink" Target="https://podminky.urs.cz/item/CS_URS_2024_02/732292810" TargetMode="External"/><Relationship Id="rId32" Type="http://schemas.openxmlformats.org/officeDocument/2006/relationships/hyperlink" Target="https://podminky.urs.cz/item/CS_URS_2024_02/998732201" TargetMode="External"/><Relationship Id="rId37" Type="http://schemas.openxmlformats.org/officeDocument/2006/relationships/hyperlink" Target="https://podminky.urs.cz/item/CS_URS_2024_02/733223205" TargetMode="External"/><Relationship Id="rId40" Type="http://schemas.openxmlformats.org/officeDocument/2006/relationships/hyperlink" Target="https://podminky.urs.cz/item/CS_URS_2024_02/733811242" TargetMode="External"/><Relationship Id="rId45" Type="http://schemas.openxmlformats.org/officeDocument/2006/relationships/hyperlink" Target="https://podminky.urs.cz/item/CS_URS_2024_02/734430821" TargetMode="External"/><Relationship Id="rId5" Type="http://schemas.openxmlformats.org/officeDocument/2006/relationships/hyperlink" Target="https://podminky.urs.cz/item/CS_URS_2024_02/171201231" TargetMode="External"/><Relationship Id="rId15" Type="http://schemas.openxmlformats.org/officeDocument/2006/relationships/hyperlink" Target="https://podminky.urs.cz/item/CS_URS_2024_02/998723201" TargetMode="External"/><Relationship Id="rId23" Type="http://schemas.openxmlformats.org/officeDocument/2006/relationships/hyperlink" Target="https://podminky.urs.cz/item/CS_URS_2024_02/732231009" TargetMode="External"/><Relationship Id="rId28" Type="http://schemas.openxmlformats.org/officeDocument/2006/relationships/hyperlink" Target="https://podminky.urs.cz/item/CS_URS_2024_02/732522120" TargetMode="External"/><Relationship Id="rId36" Type="http://schemas.openxmlformats.org/officeDocument/2006/relationships/hyperlink" Target="https://podminky.urs.cz/item/CS_URS_2024_02/733221204" TargetMode="External"/><Relationship Id="rId49" Type="http://schemas.openxmlformats.org/officeDocument/2006/relationships/hyperlink" Target="https://podminky.urs.cz/item/CS_URS_2024_02/998735201" TargetMode="External"/><Relationship Id="rId10" Type="http://schemas.openxmlformats.org/officeDocument/2006/relationships/hyperlink" Target="https://podminky.urs.cz/item/CS_URS_2024_02/997013509" TargetMode="External"/><Relationship Id="rId19" Type="http://schemas.openxmlformats.org/officeDocument/2006/relationships/hyperlink" Target="https://podminky.urs.cz/item/CS_URS_2024_02/731202810" TargetMode="External"/><Relationship Id="rId31" Type="http://schemas.openxmlformats.org/officeDocument/2006/relationships/hyperlink" Target="https://podminky.urs.cz/item/CS_URS_2024_02/732523102" TargetMode="External"/><Relationship Id="rId44" Type="http://schemas.openxmlformats.org/officeDocument/2006/relationships/hyperlink" Target="https://podminky.urs.cz/item/CS_URS_2024_02/734295.R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997013501" TargetMode="External"/><Relationship Id="rId14" Type="http://schemas.openxmlformats.org/officeDocument/2006/relationships/hyperlink" Target="https://podminky.urs.cz/item/CS_URS_2024_02/723170225" TargetMode="External"/><Relationship Id="rId22" Type="http://schemas.openxmlformats.org/officeDocument/2006/relationships/hyperlink" Target="https://podminky.urs.cz/item/CS_URS_2024_02/732211813" TargetMode="External"/><Relationship Id="rId27" Type="http://schemas.openxmlformats.org/officeDocument/2006/relationships/hyperlink" Target="https://podminky.urs.cz/item/CS_URS_2024_02/732493810" TargetMode="External"/><Relationship Id="rId30" Type="http://schemas.openxmlformats.org/officeDocument/2006/relationships/hyperlink" Target="https://podminky.urs.cz/item/CS_URS_2024_02/732523101" TargetMode="External"/><Relationship Id="rId35" Type="http://schemas.openxmlformats.org/officeDocument/2006/relationships/hyperlink" Target="https://podminky.urs.cz/item/CS_URS_2024_02/733221203" TargetMode="External"/><Relationship Id="rId43" Type="http://schemas.openxmlformats.org/officeDocument/2006/relationships/hyperlink" Target="https://podminky.urs.cz/item/CS_URS_2024_02/734261406" TargetMode="External"/><Relationship Id="rId48" Type="http://schemas.openxmlformats.org/officeDocument/2006/relationships/hyperlink" Target="https://podminky.urs.cz/item/CS_URS_2024_02/735191905" TargetMode="External"/><Relationship Id="rId8" Type="http://schemas.openxmlformats.org/officeDocument/2006/relationships/hyperlink" Target="https://podminky.urs.cz/item/CS_URS_2024_02/971033241" TargetMode="External"/><Relationship Id="rId5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5" t="s">
        <v>14</v>
      </c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  <c r="AI5" s="376"/>
      <c r="AJ5" s="376"/>
      <c r="AK5" s="376"/>
      <c r="AL5" s="376"/>
      <c r="AM5" s="376"/>
      <c r="AN5" s="376"/>
      <c r="AO5" s="376"/>
      <c r="AP5" s="24"/>
      <c r="AQ5" s="24"/>
      <c r="AR5" s="22"/>
      <c r="BE5" s="372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7" t="s">
        <v>17</v>
      </c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 s="376"/>
      <c r="AF6" s="376"/>
      <c r="AG6" s="376"/>
      <c r="AH6" s="376"/>
      <c r="AI6" s="376"/>
      <c r="AJ6" s="376"/>
      <c r="AK6" s="376"/>
      <c r="AL6" s="376"/>
      <c r="AM6" s="376"/>
      <c r="AN6" s="376"/>
      <c r="AO6" s="376"/>
      <c r="AP6" s="24"/>
      <c r="AQ6" s="24"/>
      <c r="AR6" s="22"/>
      <c r="BE6" s="37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3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73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3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73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73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3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73"/>
      <c r="BS13" s="19" t="s">
        <v>6</v>
      </c>
    </row>
    <row r="14" spans="1:74" ht="12.75">
      <c r="B14" s="23"/>
      <c r="C14" s="24"/>
      <c r="D14" s="24"/>
      <c r="E14" s="378" t="s">
        <v>30</v>
      </c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73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3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73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73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3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73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73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3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3"/>
    </row>
    <row r="23" spans="1:71" s="1" customFormat="1" ht="47.25" customHeight="1">
      <c r="B23" s="23"/>
      <c r="C23" s="24"/>
      <c r="D23" s="24"/>
      <c r="E23" s="380" t="s">
        <v>37</v>
      </c>
      <c r="F23" s="380"/>
      <c r="G23" s="380"/>
      <c r="H23" s="380"/>
      <c r="I23" s="380"/>
      <c r="J23" s="380"/>
      <c r="K23" s="380"/>
      <c r="L23" s="380"/>
      <c r="M23" s="380"/>
      <c r="N23" s="380"/>
      <c r="O23" s="380"/>
      <c r="P23" s="380"/>
      <c r="Q23" s="380"/>
      <c r="R23" s="380"/>
      <c r="S23" s="380"/>
      <c r="T23" s="380"/>
      <c r="U23" s="380"/>
      <c r="V23" s="380"/>
      <c r="W23" s="380"/>
      <c r="X23" s="380"/>
      <c r="Y23" s="380"/>
      <c r="Z23" s="380"/>
      <c r="AA23" s="380"/>
      <c r="AB23" s="380"/>
      <c r="AC23" s="380"/>
      <c r="AD23" s="380"/>
      <c r="AE23" s="380"/>
      <c r="AF23" s="380"/>
      <c r="AG23" s="380"/>
      <c r="AH23" s="380"/>
      <c r="AI23" s="380"/>
      <c r="AJ23" s="380"/>
      <c r="AK23" s="380"/>
      <c r="AL23" s="380"/>
      <c r="AM23" s="380"/>
      <c r="AN23" s="380"/>
      <c r="AO23" s="24"/>
      <c r="AP23" s="24"/>
      <c r="AQ23" s="24"/>
      <c r="AR23" s="22"/>
      <c r="BE23" s="373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3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3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1">
        <f>ROUND(AG54,2)</f>
        <v>0</v>
      </c>
      <c r="AL26" s="382"/>
      <c r="AM26" s="382"/>
      <c r="AN26" s="382"/>
      <c r="AO26" s="382"/>
      <c r="AP26" s="38"/>
      <c r="AQ26" s="38"/>
      <c r="AR26" s="41"/>
      <c r="BE26" s="37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3" t="s">
        <v>39</v>
      </c>
      <c r="M28" s="383"/>
      <c r="N28" s="383"/>
      <c r="O28" s="383"/>
      <c r="P28" s="383"/>
      <c r="Q28" s="38"/>
      <c r="R28" s="38"/>
      <c r="S28" s="38"/>
      <c r="T28" s="38"/>
      <c r="U28" s="38"/>
      <c r="V28" s="38"/>
      <c r="W28" s="383" t="s">
        <v>40</v>
      </c>
      <c r="X28" s="383"/>
      <c r="Y28" s="383"/>
      <c r="Z28" s="383"/>
      <c r="AA28" s="383"/>
      <c r="AB28" s="383"/>
      <c r="AC28" s="383"/>
      <c r="AD28" s="383"/>
      <c r="AE28" s="383"/>
      <c r="AF28" s="38"/>
      <c r="AG28" s="38"/>
      <c r="AH28" s="38"/>
      <c r="AI28" s="38"/>
      <c r="AJ28" s="38"/>
      <c r="AK28" s="383" t="s">
        <v>41</v>
      </c>
      <c r="AL28" s="383"/>
      <c r="AM28" s="383"/>
      <c r="AN28" s="383"/>
      <c r="AO28" s="383"/>
      <c r="AP28" s="38"/>
      <c r="AQ28" s="38"/>
      <c r="AR28" s="41"/>
      <c r="BE28" s="373"/>
    </row>
    <row r="29" spans="1:71" s="3" customFormat="1" ht="14.45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64">
        <v>0.21</v>
      </c>
      <c r="M29" s="363"/>
      <c r="N29" s="363"/>
      <c r="O29" s="363"/>
      <c r="P29" s="363"/>
      <c r="Q29" s="43"/>
      <c r="R29" s="43"/>
      <c r="S29" s="43"/>
      <c r="T29" s="43"/>
      <c r="U29" s="43"/>
      <c r="V29" s="43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3"/>
      <c r="AG29" s="43"/>
      <c r="AH29" s="43"/>
      <c r="AI29" s="43"/>
      <c r="AJ29" s="43"/>
      <c r="AK29" s="362">
        <f>ROUND(AV54, 2)</f>
        <v>0</v>
      </c>
      <c r="AL29" s="363"/>
      <c r="AM29" s="363"/>
      <c r="AN29" s="363"/>
      <c r="AO29" s="363"/>
      <c r="AP29" s="43"/>
      <c r="AQ29" s="43"/>
      <c r="AR29" s="44"/>
      <c r="BE29" s="374"/>
    </row>
    <row r="30" spans="1:71" s="3" customFormat="1" ht="14.45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64">
        <v>0.12</v>
      </c>
      <c r="M30" s="363"/>
      <c r="N30" s="363"/>
      <c r="O30" s="363"/>
      <c r="P30" s="363"/>
      <c r="Q30" s="43"/>
      <c r="R30" s="43"/>
      <c r="S30" s="43"/>
      <c r="T30" s="43"/>
      <c r="U30" s="43"/>
      <c r="V30" s="43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3"/>
      <c r="AG30" s="43"/>
      <c r="AH30" s="43"/>
      <c r="AI30" s="43"/>
      <c r="AJ30" s="43"/>
      <c r="AK30" s="362">
        <f>ROUND(AW54, 2)</f>
        <v>0</v>
      </c>
      <c r="AL30" s="363"/>
      <c r="AM30" s="363"/>
      <c r="AN30" s="363"/>
      <c r="AO30" s="363"/>
      <c r="AP30" s="43"/>
      <c r="AQ30" s="43"/>
      <c r="AR30" s="44"/>
      <c r="BE30" s="374"/>
    </row>
    <row r="31" spans="1:71" s="3" customFormat="1" ht="14.45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64">
        <v>0.21</v>
      </c>
      <c r="M31" s="363"/>
      <c r="N31" s="363"/>
      <c r="O31" s="363"/>
      <c r="P31" s="363"/>
      <c r="Q31" s="43"/>
      <c r="R31" s="43"/>
      <c r="S31" s="43"/>
      <c r="T31" s="43"/>
      <c r="U31" s="43"/>
      <c r="V31" s="43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3"/>
      <c r="AG31" s="43"/>
      <c r="AH31" s="43"/>
      <c r="AI31" s="43"/>
      <c r="AJ31" s="43"/>
      <c r="AK31" s="362">
        <v>0</v>
      </c>
      <c r="AL31" s="363"/>
      <c r="AM31" s="363"/>
      <c r="AN31" s="363"/>
      <c r="AO31" s="363"/>
      <c r="AP31" s="43"/>
      <c r="AQ31" s="43"/>
      <c r="AR31" s="44"/>
      <c r="BE31" s="374"/>
    </row>
    <row r="32" spans="1:71" s="3" customFormat="1" ht="14.45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64">
        <v>0.12</v>
      </c>
      <c r="M32" s="363"/>
      <c r="N32" s="363"/>
      <c r="O32" s="363"/>
      <c r="P32" s="363"/>
      <c r="Q32" s="43"/>
      <c r="R32" s="43"/>
      <c r="S32" s="43"/>
      <c r="T32" s="43"/>
      <c r="U32" s="43"/>
      <c r="V32" s="43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3"/>
      <c r="AG32" s="43"/>
      <c r="AH32" s="43"/>
      <c r="AI32" s="43"/>
      <c r="AJ32" s="43"/>
      <c r="AK32" s="362">
        <v>0</v>
      </c>
      <c r="AL32" s="363"/>
      <c r="AM32" s="363"/>
      <c r="AN32" s="363"/>
      <c r="AO32" s="363"/>
      <c r="AP32" s="43"/>
      <c r="AQ32" s="43"/>
      <c r="AR32" s="44"/>
      <c r="BE32" s="374"/>
    </row>
    <row r="33" spans="1:57" s="3" customFormat="1" ht="14.45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64">
        <v>0</v>
      </c>
      <c r="M33" s="363"/>
      <c r="N33" s="363"/>
      <c r="O33" s="363"/>
      <c r="P33" s="363"/>
      <c r="Q33" s="43"/>
      <c r="R33" s="43"/>
      <c r="S33" s="43"/>
      <c r="T33" s="43"/>
      <c r="U33" s="43"/>
      <c r="V33" s="43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3"/>
      <c r="AG33" s="43"/>
      <c r="AH33" s="43"/>
      <c r="AI33" s="43"/>
      <c r="AJ33" s="43"/>
      <c r="AK33" s="362">
        <v>0</v>
      </c>
      <c r="AL33" s="363"/>
      <c r="AM33" s="363"/>
      <c r="AN33" s="363"/>
      <c r="AO33" s="363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68" t="s">
        <v>50</v>
      </c>
      <c r="Y35" s="366"/>
      <c r="Z35" s="366"/>
      <c r="AA35" s="366"/>
      <c r="AB35" s="366"/>
      <c r="AC35" s="47"/>
      <c r="AD35" s="47"/>
      <c r="AE35" s="47"/>
      <c r="AF35" s="47"/>
      <c r="AG35" s="47"/>
      <c r="AH35" s="47"/>
      <c r="AI35" s="47"/>
      <c r="AJ35" s="47"/>
      <c r="AK35" s="365">
        <f>SUM(AK26:AK33)</f>
        <v>0</v>
      </c>
      <c r="AL35" s="366"/>
      <c r="AM35" s="366"/>
      <c r="AN35" s="366"/>
      <c r="AO35" s="367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0202024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9" t="str">
        <f>K6</f>
        <v>Revitalizace střechy Herálec</v>
      </c>
      <c r="M45" s="370"/>
      <c r="N45" s="370"/>
      <c r="O45" s="370"/>
      <c r="P45" s="370"/>
      <c r="Q45" s="370"/>
      <c r="R45" s="370"/>
      <c r="S45" s="370"/>
      <c r="T45" s="370"/>
      <c r="U45" s="370"/>
      <c r="V45" s="370"/>
      <c r="W45" s="370"/>
      <c r="X45" s="370"/>
      <c r="Y45" s="370"/>
      <c r="Z45" s="370"/>
      <c r="AA45" s="370"/>
      <c r="AB45" s="370"/>
      <c r="AC45" s="370"/>
      <c r="AD45" s="370"/>
      <c r="AE45" s="370"/>
      <c r="AF45" s="370"/>
      <c r="AG45" s="370"/>
      <c r="AH45" s="370"/>
      <c r="AI45" s="370"/>
      <c r="AJ45" s="370"/>
      <c r="AK45" s="370"/>
      <c r="AL45" s="370"/>
      <c r="AM45" s="370"/>
      <c r="AN45" s="370"/>
      <c r="AO45" s="370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Herálec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9" t="str">
        <f>IF(AN8= "","",AN8)</f>
        <v>28. 11. 2024</v>
      </c>
      <c r="AN47" s="35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Krajská správa a údržba silnic Vysočiny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60" t="str">
        <f>IF(E17="","",E17)</f>
        <v>Fplan projekty a stavby s. r. o.</v>
      </c>
      <c r="AN49" s="361"/>
      <c r="AO49" s="361"/>
      <c r="AP49" s="361"/>
      <c r="AQ49" s="38"/>
      <c r="AR49" s="41"/>
      <c r="AS49" s="347" t="s">
        <v>52</v>
      </c>
      <c r="AT49" s="34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60" t="str">
        <f>IF(E20="","",E20)</f>
        <v xml:space="preserve"> </v>
      </c>
      <c r="AN50" s="361"/>
      <c r="AO50" s="361"/>
      <c r="AP50" s="361"/>
      <c r="AQ50" s="38"/>
      <c r="AR50" s="41"/>
      <c r="AS50" s="349"/>
      <c r="AT50" s="35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1"/>
      <c r="AT51" s="35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6" t="s">
        <v>53</v>
      </c>
      <c r="D52" s="344"/>
      <c r="E52" s="344"/>
      <c r="F52" s="344"/>
      <c r="G52" s="344"/>
      <c r="H52" s="68"/>
      <c r="I52" s="343" t="s">
        <v>54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57" t="s">
        <v>55</v>
      </c>
      <c r="AH52" s="344"/>
      <c r="AI52" s="344"/>
      <c r="AJ52" s="344"/>
      <c r="AK52" s="344"/>
      <c r="AL52" s="344"/>
      <c r="AM52" s="344"/>
      <c r="AN52" s="343" t="s">
        <v>56</v>
      </c>
      <c r="AO52" s="344"/>
      <c r="AP52" s="344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1">
        <f>ROUND(AG55+SUM(AG56:AG60)+AG63+AG64,2)</f>
        <v>0</v>
      </c>
      <c r="AH54" s="371"/>
      <c r="AI54" s="371"/>
      <c r="AJ54" s="371"/>
      <c r="AK54" s="371"/>
      <c r="AL54" s="371"/>
      <c r="AM54" s="371"/>
      <c r="AN54" s="353">
        <f t="shared" ref="AN54:AN64" si="0">SUM(AG54,AT54)</f>
        <v>0</v>
      </c>
      <c r="AO54" s="353"/>
      <c r="AP54" s="353"/>
      <c r="AQ54" s="80" t="s">
        <v>19</v>
      </c>
      <c r="AR54" s="81"/>
      <c r="AS54" s="82">
        <f>ROUND(AS55+SUM(AS56:AS60)+AS63+AS64,2)</f>
        <v>0</v>
      </c>
      <c r="AT54" s="83">
        <f t="shared" ref="AT54:AT64" si="1">ROUND(SUM(AV54:AW54),2)</f>
        <v>0</v>
      </c>
      <c r="AU54" s="84">
        <f>ROUND(AU55+SUM(AU56:AU60)+AU63+AU64,5)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ROUND(AZ55+SUM(AZ56:AZ60)+AZ63+AZ64,2)</f>
        <v>0</v>
      </c>
      <c r="BA54" s="83">
        <f>ROUND(BA55+SUM(BA56:BA60)+BA63+BA64,2)</f>
        <v>0</v>
      </c>
      <c r="BB54" s="83">
        <f>ROUND(BB55+SUM(BB56:BB60)+BB63+BB64,2)</f>
        <v>0</v>
      </c>
      <c r="BC54" s="83">
        <f>ROUND(BC55+SUM(BC56:BC60)+BC63+BC64,2)</f>
        <v>0</v>
      </c>
      <c r="BD54" s="85">
        <f>ROUND(BD55+SUM(BD56:BD60)+BD63+BD64,2)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24.75" customHeight="1">
      <c r="A55" s="88" t="s">
        <v>76</v>
      </c>
      <c r="B55" s="89"/>
      <c r="C55" s="90"/>
      <c r="D55" s="384" t="s">
        <v>77</v>
      </c>
      <c r="E55" s="384"/>
      <c r="F55" s="384"/>
      <c r="G55" s="384"/>
      <c r="H55" s="384"/>
      <c r="I55" s="91"/>
      <c r="J55" s="384" t="s">
        <v>78</v>
      </c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  <c r="V55" s="384"/>
      <c r="W55" s="384"/>
      <c r="X55" s="384"/>
      <c r="Y55" s="384"/>
      <c r="Z55" s="384"/>
      <c r="AA55" s="384"/>
      <c r="AB55" s="384"/>
      <c r="AC55" s="384"/>
      <c r="AD55" s="384"/>
      <c r="AE55" s="384"/>
      <c r="AF55" s="384"/>
      <c r="AG55" s="345">
        <f>'SO 01.1.a - Stavební část...'!J30</f>
        <v>0</v>
      </c>
      <c r="AH55" s="346"/>
      <c r="AI55" s="346"/>
      <c r="AJ55" s="346"/>
      <c r="AK55" s="346"/>
      <c r="AL55" s="346"/>
      <c r="AM55" s="346"/>
      <c r="AN55" s="345">
        <f t="shared" si="0"/>
        <v>0</v>
      </c>
      <c r="AO55" s="346"/>
      <c r="AP55" s="346"/>
      <c r="AQ55" s="92" t="s">
        <v>79</v>
      </c>
      <c r="AR55" s="93"/>
      <c r="AS55" s="94">
        <v>0</v>
      </c>
      <c r="AT55" s="95">
        <f t="shared" si="1"/>
        <v>0</v>
      </c>
      <c r="AU55" s="96">
        <f>'SO 01.1.a - Stavební část...'!P91</f>
        <v>0</v>
      </c>
      <c r="AV55" s="95">
        <f>'SO 01.1.a - Stavební část...'!J33</f>
        <v>0</v>
      </c>
      <c r="AW55" s="95">
        <f>'SO 01.1.a - Stavební část...'!J34</f>
        <v>0</v>
      </c>
      <c r="AX55" s="95">
        <f>'SO 01.1.a - Stavební část...'!J35</f>
        <v>0</v>
      </c>
      <c r="AY55" s="95">
        <f>'SO 01.1.a - Stavební část...'!J36</f>
        <v>0</v>
      </c>
      <c r="AZ55" s="95">
        <f>'SO 01.1.a - Stavební část...'!F33</f>
        <v>0</v>
      </c>
      <c r="BA55" s="95">
        <f>'SO 01.1.a - Stavební část...'!F34</f>
        <v>0</v>
      </c>
      <c r="BB55" s="95">
        <f>'SO 01.1.a - Stavební část...'!F35</f>
        <v>0</v>
      </c>
      <c r="BC55" s="95">
        <f>'SO 01.1.a - Stavební část...'!F36</f>
        <v>0</v>
      </c>
      <c r="BD55" s="97">
        <f>'SO 01.1.a - Stavební část...'!F37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19</v>
      </c>
      <c r="CM55" s="98" t="s">
        <v>82</v>
      </c>
    </row>
    <row r="56" spans="1:91" s="7" customFormat="1" ht="24.75" customHeight="1">
      <c r="A56" s="88" t="s">
        <v>76</v>
      </c>
      <c r="B56" s="89"/>
      <c r="C56" s="90"/>
      <c r="D56" s="384" t="s">
        <v>83</v>
      </c>
      <c r="E56" s="384"/>
      <c r="F56" s="384"/>
      <c r="G56" s="384"/>
      <c r="H56" s="384"/>
      <c r="I56" s="91"/>
      <c r="J56" s="384" t="s">
        <v>84</v>
      </c>
      <c r="K56" s="384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84"/>
      <c r="W56" s="384"/>
      <c r="X56" s="384"/>
      <c r="Y56" s="384"/>
      <c r="Z56" s="384"/>
      <c r="AA56" s="384"/>
      <c r="AB56" s="384"/>
      <c r="AC56" s="384"/>
      <c r="AD56" s="384"/>
      <c r="AE56" s="384"/>
      <c r="AF56" s="384"/>
      <c r="AG56" s="345">
        <f>'SO 01.1.b - Stavební část...'!J30</f>
        <v>0</v>
      </c>
      <c r="AH56" s="346"/>
      <c r="AI56" s="346"/>
      <c r="AJ56" s="346"/>
      <c r="AK56" s="346"/>
      <c r="AL56" s="346"/>
      <c r="AM56" s="346"/>
      <c r="AN56" s="345">
        <f t="shared" si="0"/>
        <v>0</v>
      </c>
      <c r="AO56" s="346"/>
      <c r="AP56" s="346"/>
      <c r="AQ56" s="92" t="s">
        <v>79</v>
      </c>
      <c r="AR56" s="93"/>
      <c r="AS56" s="94">
        <v>0</v>
      </c>
      <c r="AT56" s="95">
        <f t="shared" si="1"/>
        <v>0</v>
      </c>
      <c r="AU56" s="96">
        <f>'SO 01.1.b - Stavební část...'!P97</f>
        <v>0</v>
      </c>
      <c r="AV56" s="95">
        <f>'SO 01.1.b - Stavební část...'!J33</f>
        <v>0</v>
      </c>
      <c r="AW56" s="95">
        <f>'SO 01.1.b - Stavební část...'!J34</f>
        <v>0</v>
      </c>
      <c r="AX56" s="95">
        <f>'SO 01.1.b - Stavební část...'!J35</f>
        <v>0</v>
      </c>
      <c r="AY56" s="95">
        <f>'SO 01.1.b - Stavební část...'!J36</f>
        <v>0</v>
      </c>
      <c r="AZ56" s="95">
        <f>'SO 01.1.b - Stavební část...'!F33</f>
        <v>0</v>
      </c>
      <c r="BA56" s="95">
        <f>'SO 01.1.b - Stavební část...'!F34</f>
        <v>0</v>
      </c>
      <c r="BB56" s="95">
        <f>'SO 01.1.b - Stavební část...'!F35</f>
        <v>0</v>
      </c>
      <c r="BC56" s="95">
        <f>'SO 01.1.b - Stavební část...'!F36</f>
        <v>0</v>
      </c>
      <c r="BD56" s="97">
        <f>'SO 01.1.b - Stavební část...'!F37</f>
        <v>0</v>
      </c>
      <c r="BT56" s="98" t="s">
        <v>80</v>
      </c>
      <c r="BV56" s="98" t="s">
        <v>74</v>
      </c>
      <c r="BW56" s="98" t="s">
        <v>85</v>
      </c>
      <c r="BX56" s="98" t="s">
        <v>5</v>
      </c>
      <c r="CL56" s="98" t="s">
        <v>19</v>
      </c>
      <c r="CM56" s="98" t="s">
        <v>82</v>
      </c>
    </row>
    <row r="57" spans="1:91" s="7" customFormat="1" ht="24.75" customHeight="1">
      <c r="A57" s="88" t="s">
        <v>76</v>
      </c>
      <c r="B57" s="89"/>
      <c r="C57" s="90"/>
      <c r="D57" s="384" t="s">
        <v>86</v>
      </c>
      <c r="E57" s="384"/>
      <c r="F57" s="384"/>
      <c r="G57" s="384"/>
      <c r="H57" s="384"/>
      <c r="I57" s="91"/>
      <c r="J57" s="384" t="s">
        <v>87</v>
      </c>
      <c r="K57" s="384"/>
      <c r="L57" s="384"/>
      <c r="M57" s="384"/>
      <c r="N57" s="384"/>
      <c r="O57" s="384"/>
      <c r="P57" s="384"/>
      <c r="Q57" s="384"/>
      <c r="R57" s="384"/>
      <c r="S57" s="384"/>
      <c r="T57" s="384"/>
      <c r="U57" s="384"/>
      <c r="V57" s="384"/>
      <c r="W57" s="384"/>
      <c r="X57" s="384"/>
      <c r="Y57" s="384"/>
      <c r="Z57" s="384"/>
      <c r="AA57" s="384"/>
      <c r="AB57" s="384"/>
      <c r="AC57" s="384"/>
      <c r="AD57" s="384"/>
      <c r="AE57" s="384"/>
      <c r="AF57" s="384"/>
      <c r="AG57" s="345">
        <f>'SO 01.3 - PBŘ'!J30</f>
        <v>0</v>
      </c>
      <c r="AH57" s="346"/>
      <c r="AI57" s="346"/>
      <c r="AJ57" s="346"/>
      <c r="AK57" s="346"/>
      <c r="AL57" s="346"/>
      <c r="AM57" s="346"/>
      <c r="AN57" s="345">
        <f t="shared" si="0"/>
        <v>0</v>
      </c>
      <c r="AO57" s="346"/>
      <c r="AP57" s="346"/>
      <c r="AQ57" s="92" t="s">
        <v>79</v>
      </c>
      <c r="AR57" s="93"/>
      <c r="AS57" s="94">
        <v>0</v>
      </c>
      <c r="AT57" s="95">
        <f t="shared" si="1"/>
        <v>0</v>
      </c>
      <c r="AU57" s="96">
        <f>'SO 01.3 - PBŘ'!P81</f>
        <v>0</v>
      </c>
      <c r="AV57" s="95">
        <f>'SO 01.3 - PBŘ'!J33</f>
        <v>0</v>
      </c>
      <c r="AW57" s="95">
        <f>'SO 01.3 - PBŘ'!J34</f>
        <v>0</v>
      </c>
      <c r="AX57" s="95">
        <f>'SO 01.3 - PBŘ'!J35</f>
        <v>0</v>
      </c>
      <c r="AY57" s="95">
        <f>'SO 01.3 - PBŘ'!J36</f>
        <v>0</v>
      </c>
      <c r="AZ57" s="95">
        <f>'SO 01.3 - PBŘ'!F33</f>
        <v>0</v>
      </c>
      <c r="BA57" s="95">
        <f>'SO 01.3 - PBŘ'!F34</f>
        <v>0</v>
      </c>
      <c r="BB57" s="95">
        <f>'SO 01.3 - PBŘ'!F35</f>
        <v>0</v>
      </c>
      <c r="BC57" s="95">
        <f>'SO 01.3 - PBŘ'!F36</f>
        <v>0</v>
      </c>
      <c r="BD57" s="97">
        <f>'SO 01.3 - PBŘ'!F37</f>
        <v>0</v>
      </c>
      <c r="BT57" s="98" t="s">
        <v>80</v>
      </c>
      <c r="BV57" s="98" t="s">
        <v>74</v>
      </c>
      <c r="BW57" s="98" t="s">
        <v>88</v>
      </c>
      <c r="BX57" s="98" t="s">
        <v>5</v>
      </c>
      <c r="CL57" s="98" t="s">
        <v>19</v>
      </c>
      <c r="CM57" s="98" t="s">
        <v>82</v>
      </c>
    </row>
    <row r="58" spans="1:91" s="7" customFormat="1" ht="24.75" customHeight="1">
      <c r="A58" s="88" t="s">
        <v>76</v>
      </c>
      <c r="B58" s="89"/>
      <c r="C58" s="90"/>
      <c r="D58" s="384" t="s">
        <v>89</v>
      </c>
      <c r="E58" s="384"/>
      <c r="F58" s="384"/>
      <c r="G58" s="384"/>
      <c r="H58" s="384"/>
      <c r="I58" s="91"/>
      <c r="J58" s="384" t="s">
        <v>90</v>
      </c>
      <c r="K58" s="384"/>
      <c r="L58" s="384"/>
      <c r="M58" s="384"/>
      <c r="N58" s="384"/>
      <c r="O58" s="384"/>
      <c r="P58" s="384"/>
      <c r="Q58" s="384"/>
      <c r="R58" s="384"/>
      <c r="S58" s="384"/>
      <c r="T58" s="384"/>
      <c r="U58" s="384"/>
      <c r="V58" s="384"/>
      <c r="W58" s="384"/>
      <c r="X58" s="384"/>
      <c r="Y58" s="384"/>
      <c r="Z58" s="384"/>
      <c r="AA58" s="384"/>
      <c r="AB58" s="384"/>
      <c r="AC58" s="384"/>
      <c r="AD58" s="384"/>
      <c r="AE58" s="384"/>
      <c r="AF58" s="384"/>
      <c r="AG58" s="345">
        <f>'SO 01.4.a - ZTI'!J30</f>
        <v>0</v>
      </c>
      <c r="AH58" s="346"/>
      <c r="AI58" s="346"/>
      <c r="AJ58" s="346"/>
      <c r="AK58" s="346"/>
      <c r="AL58" s="346"/>
      <c r="AM58" s="346"/>
      <c r="AN58" s="345">
        <f t="shared" si="0"/>
        <v>0</v>
      </c>
      <c r="AO58" s="346"/>
      <c r="AP58" s="346"/>
      <c r="AQ58" s="92" t="s">
        <v>79</v>
      </c>
      <c r="AR58" s="93"/>
      <c r="AS58" s="94">
        <v>0</v>
      </c>
      <c r="AT58" s="95">
        <f t="shared" si="1"/>
        <v>0</v>
      </c>
      <c r="AU58" s="96">
        <f>'SO 01.4.a - ZTI'!P97</f>
        <v>0</v>
      </c>
      <c r="AV58" s="95">
        <f>'SO 01.4.a - ZTI'!J33</f>
        <v>0</v>
      </c>
      <c r="AW58" s="95">
        <f>'SO 01.4.a - ZTI'!J34</f>
        <v>0</v>
      </c>
      <c r="AX58" s="95">
        <f>'SO 01.4.a - ZTI'!J35</f>
        <v>0</v>
      </c>
      <c r="AY58" s="95">
        <f>'SO 01.4.a - ZTI'!J36</f>
        <v>0</v>
      </c>
      <c r="AZ58" s="95">
        <f>'SO 01.4.a - ZTI'!F33</f>
        <v>0</v>
      </c>
      <c r="BA58" s="95">
        <f>'SO 01.4.a - ZTI'!F34</f>
        <v>0</v>
      </c>
      <c r="BB58" s="95">
        <f>'SO 01.4.a - ZTI'!F35</f>
        <v>0</v>
      </c>
      <c r="BC58" s="95">
        <f>'SO 01.4.a - ZTI'!F36</f>
        <v>0</v>
      </c>
      <c r="BD58" s="97">
        <f>'SO 01.4.a - ZTI'!F37</f>
        <v>0</v>
      </c>
      <c r="BT58" s="98" t="s">
        <v>80</v>
      </c>
      <c r="BV58" s="98" t="s">
        <v>74</v>
      </c>
      <c r="BW58" s="98" t="s">
        <v>91</v>
      </c>
      <c r="BX58" s="98" t="s">
        <v>5</v>
      </c>
      <c r="CL58" s="98" t="s">
        <v>19</v>
      </c>
      <c r="CM58" s="98" t="s">
        <v>82</v>
      </c>
    </row>
    <row r="59" spans="1:91" s="7" customFormat="1" ht="24.75" customHeight="1">
      <c r="A59" s="88" t="s">
        <v>76</v>
      </c>
      <c r="B59" s="89"/>
      <c r="C59" s="90"/>
      <c r="D59" s="384" t="s">
        <v>92</v>
      </c>
      <c r="E59" s="384"/>
      <c r="F59" s="384"/>
      <c r="G59" s="384"/>
      <c r="H59" s="384"/>
      <c r="I59" s="91"/>
      <c r="J59" s="384" t="s">
        <v>93</v>
      </c>
      <c r="K59" s="384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  <c r="Z59" s="384"/>
      <c r="AA59" s="384"/>
      <c r="AB59" s="384"/>
      <c r="AC59" s="384"/>
      <c r="AD59" s="384"/>
      <c r="AE59" s="384"/>
      <c r="AF59" s="384"/>
      <c r="AG59" s="345">
        <f>'SO 01.4.b - Vytápění'!J30</f>
        <v>0</v>
      </c>
      <c r="AH59" s="346"/>
      <c r="AI59" s="346"/>
      <c r="AJ59" s="346"/>
      <c r="AK59" s="346"/>
      <c r="AL59" s="346"/>
      <c r="AM59" s="346"/>
      <c r="AN59" s="345">
        <f t="shared" si="0"/>
        <v>0</v>
      </c>
      <c r="AO59" s="346"/>
      <c r="AP59" s="346"/>
      <c r="AQ59" s="92" t="s">
        <v>79</v>
      </c>
      <c r="AR59" s="93"/>
      <c r="AS59" s="94">
        <v>0</v>
      </c>
      <c r="AT59" s="95">
        <f t="shared" si="1"/>
        <v>0</v>
      </c>
      <c r="AU59" s="96">
        <f>'SO 01.4.b - Vytápění'!P94</f>
        <v>0</v>
      </c>
      <c r="AV59" s="95">
        <f>'SO 01.4.b - Vytápění'!J33</f>
        <v>0</v>
      </c>
      <c r="AW59" s="95">
        <f>'SO 01.4.b - Vytápění'!J34</f>
        <v>0</v>
      </c>
      <c r="AX59" s="95">
        <f>'SO 01.4.b - Vytápění'!J35</f>
        <v>0</v>
      </c>
      <c r="AY59" s="95">
        <f>'SO 01.4.b - Vytápění'!J36</f>
        <v>0</v>
      </c>
      <c r="AZ59" s="95">
        <f>'SO 01.4.b - Vytápění'!F33</f>
        <v>0</v>
      </c>
      <c r="BA59" s="95">
        <f>'SO 01.4.b - Vytápění'!F34</f>
        <v>0</v>
      </c>
      <c r="BB59" s="95">
        <f>'SO 01.4.b - Vytápění'!F35</f>
        <v>0</v>
      </c>
      <c r="BC59" s="95">
        <f>'SO 01.4.b - Vytápění'!F36</f>
        <v>0</v>
      </c>
      <c r="BD59" s="97">
        <f>'SO 01.4.b - Vytápění'!F37</f>
        <v>0</v>
      </c>
      <c r="BT59" s="98" t="s">
        <v>80</v>
      </c>
      <c r="BV59" s="98" t="s">
        <v>74</v>
      </c>
      <c r="BW59" s="98" t="s">
        <v>94</v>
      </c>
      <c r="BX59" s="98" t="s">
        <v>5</v>
      </c>
      <c r="CL59" s="98" t="s">
        <v>19</v>
      </c>
      <c r="CM59" s="98" t="s">
        <v>82</v>
      </c>
    </row>
    <row r="60" spans="1:91" s="7" customFormat="1" ht="24.75" customHeight="1">
      <c r="B60" s="89"/>
      <c r="C60" s="90"/>
      <c r="D60" s="384" t="s">
        <v>95</v>
      </c>
      <c r="E60" s="384"/>
      <c r="F60" s="384"/>
      <c r="G60" s="384"/>
      <c r="H60" s="384"/>
      <c r="I60" s="91"/>
      <c r="J60" s="384" t="s">
        <v>96</v>
      </c>
      <c r="K60" s="384"/>
      <c r="L60" s="384"/>
      <c r="M60" s="384"/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  <c r="Z60" s="384"/>
      <c r="AA60" s="384"/>
      <c r="AB60" s="384"/>
      <c r="AC60" s="384"/>
      <c r="AD60" s="384"/>
      <c r="AE60" s="384"/>
      <c r="AF60" s="384"/>
      <c r="AG60" s="358">
        <f>ROUND(SUM(AG61:AG62),2)</f>
        <v>0</v>
      </c>
      <c r="AH60" s="346"/>
      <c r="AI60" s="346"/>
      <c r="AJ60" s="346"/>
      <c r="AK60" s="346"/>
      <c r="AL60" s="346"/>
      <c r="AM60" s="346"/>
      <c r="AN60" s="345">
        <f t="shared" si="0"/>
        <v>0</v>
      </c>
      <c r="AO60" s="346"/>
      <c r="AP60" s="346"/>
      <c r="AQ60" s="92" t="s">
        <v>79</v>
      </c>
      <c r="AR60" s="93"/>
      <c r="AS60" s="94">
        <f>ROUND(SUM(AS61:AS62),2)</f>
        <v>0</v>
      </c>
      <c r="AT60" s="95">
        <f t="shared" si="1"/>
        <v>0</v>
      </c>
      <c r="AU60" s="96">
        <f>ROUND(SUM(AU61:AU62),5)</f>
        <v>0</v>
      </c>
      <c r="AV60" s="95">
        <f>ROUND(AZ60*L29,2)</f>
        <v>0</v>
      </c>
      <c r="AW60" s="95">
        <f>ROUND(BA60*L30,2)</f>
        <v>0</v>
      </c>
      <c r="AX60" s="95">
        <f>ROUND(BB60*L29,2)</f>
        <v>0</v>
      </c>
      <c r="AY60" s="95">
        <f>ROUND(BC60*L30,2)</f>
        <v>0</v>
      </c>
      <c r="AZ60" s="95">
        <f>ROUND(SUM(AZ61:AZ62),2)</f>
        <v>0</v>
      </c>
      <c r="BA60" s="95">
        <f>ROUND(SUM(BA61:BA62),2)</f>
        <v>0</v>
      </c>
      <c r="BB60" s="95">
        <f>ROUND(SUM(BB61:BB62),2)</f>
        <v>0</v>
      </c>
      <c r="BC60" s="95">
        <f>ROUND(SUM(BC61:BC62),2)</f>
        <v>0</v>
      </c>
      <c r="BD60" s="97">
        <f>ROUND(SUM(BD61:BD62),2)</f>
        <v>0</v>
      </c>
      <c r="BS60" s="98" t="s">
        <v>71</v>
      </c>
      <c r="BT60" s="98" t="s">
        <v>80</v>
      </c>
      <c r="BU60" s="98" t="s">
        <v>73</v>
      </c>
      <c r="BV60" s="98" t="s">
        <v>74</v>
      </c>
      <c r="BW60" s="98" t="s">
        <v>97</v>
      </c>
      <c r="BX60" s="98" t="s">
        <v>5</v>
      </c>
      <c r="CL60" s="98" t="s">
        <v>19</v>
      </c>
      <c r="CM60" s="98" t="s">
        <v>82</v>
      </c>
    </row>
    <row r="61" spans="1:91" s="4" customFormat="1" ht="23.25" customHeight="1">
      <c r="A61" s="88" t="s">
        <v>76</v>
      </c>
      <c r="B61" s="53"/>
      <c r="C61" s="99"/>
      <c r="D61" s="99"/>
      <c r="E61" s="385" t="s">
        <v>98</v>
      </c>
      <c r="F61" s="385"/>
      <c r="G61" s="385"/>
      <c r="H61" s="385"/>
      <c r="I61" s="385"/>
      <c r="J61" s="99"/>
      <c r="K61" s="385" t="s">
        <v>99</v>
      </c>
      <c r="L61" s="385"/>
      <c r="M61" s="385"/>
      <c r="N61" s="385"/>
      <c r="O61" s="385"/>
      <c r="P61" s="385"/>
      <c r="Q61" s="385"/>
      <c r="R61" s="385"/>
      <c r="S61" s="385"/>
      <c r="T61" s="385"/>
      <c r="U61" s="385"/>
      <c r="V61" s="385"/>
      <c r="W61" s="385"/>
      <c r="X61" s="385"/>
      <c r="Y61" s="385"/>
      <c r="Z61" s="385"/>
      <c r="AA61" s="385"/>
      <c r="AB61" s="385"/>
      <c r="AC61" s="385"/>
      <c r="AD61" s="385"/>
      <c r="AE61" s="385"/>
      <c r="AF61" s="385"/>
      <c r="AG61" s="354">
        <f>'SO 01.4.c1 - Silnoproud'!J32</f>
        <v>0</v>
      </c>
      <c r="AH61" s="355"/>
      <c r="AI61" s="355"/>
      <c r="AJ61" s="355"/>
      <c r="AK61" s="355"/>
      <c r="AL61" s="355"/>
      <c r="AM61" s="355"/>
      <c r="AN61" s="354">
        <f t="shared" si="0"/>
        <v>0</v>
      </c>
      <c r="AO61" s="355"/>
      <c r="AP61" s="355"/>
      <c r="AQ61" s="100" t="s">
        <v>100</v>
      </c>
      <c r="AR61" s="55"/>
      <c r="AS61" s="101">
        <v>0</v>
      </c>
      <c r="AT61" s="102">
        <f t="shared" si="1"/>
        <v>0</v>
      </c>
      <c r="AU61" s="103">
        <f>'SO 01.4.c1 - Silnoproud'!P93</f>
        <v>0</v>
      </c>
      <c r="AV61" s="102">
        <f>'SO 01.4.c1 - Silnoproud'!J35</f>
        <v>0</v>
      </c>
      <c r="AW61" s="102">
        <f>'SO 01.4.c1 - Silnoproud'!J36</f>
        <v>0</v>
      </c>
      <c r="AX61" s="102">
        <f>'SO 01.4.c1 - Silnoproud'!J37</f>
        <v>0</v>
      </c>
      <c r="AY61" s="102">
        <f>'SO 01.4.c1 - Silnoproud'!J38</f>
        <v>0</v>
      </c>
      <c r="AZ61" s="102">
        <f>'SO 01.4.c1 - Silnoproud'!F35</f>
        <v>0</v>
      </c>
      <c r="BA61" s="102">
        <f>'SO 01.4.c1 - Silnoproud'!F36</f>
        <v>0</v>
      </c>
      <c r="BB61" s="102">
        <f>'SO 01.4.c1 - Silnoproud'!F37</f>
        <v>0</v>
      </c>
      <c r="BC61" s="102">
        <f>'SO 01.4.c1 - Silnoproud'!F38</f>
        <v>0</v>
      </c>
      <c r="BD61" s="104">
        <f>'SO 01.4.c1 - Silnoproud'!F39</f>
        <v>0</v>
      </c>
      <c r="BT61" s="105" t="s">
        <v>82</v>
      </c>
      <c r="BV61" s="105" t="s">
        <v>74</v>
      </c>
      <c r="BW61" s="105" t="s">
        <v>101</v>
      </c>
      <c r="BX61" s="105" t="s">
        <v>97</v>
      </c>
      <c r="CL61" s="105" t="s">
        <v>19</v>
      </c>
    </row>
    <row r="62" spans="1:91" s="4" customFormat="1" ht="23.25" customHeight="1">
      <c r="A62" s="88" t="s">
        <v>76</v>
      </c>
      <c r="B62" s="53"/>
      <c r="C62" s="99"/>
      <c r="D62" s="99"/>
      <c r="E62" s="385" t="s">
        <v>102</v>
      </c>
      <c r="F62" s="385"/>
      <c r="G62" s="385"/>
      <c r="H62" s="385"/>
      <c r="I62" s="385"/>
      <c r="J62" s="99"/>
      <c r="K62" s="385" t="s">
        <v>103</v>
      </c>
      <c r="L62" s="385"/>
      <c r="M62" s="385"/>
      <c r="N62" s="385"/>
      <c r="O62" s="385"/>
      <c r="P62" s="385"/>
      <c r="Q62" s="385"/>
      <c r="R62" s="385"/>
      <c r="S62" s="385"/>
      <c r="T62" s="385"/>
      <c r="U62" s="385"/>
      <c r="V62" s="385"/>
      <c r="W62" s="385"/>
      <c r="X62" s="385"/>
      <c r="Y62" s="385"/>
      <c r="Z62" s="385"/>
      <c r="AA62" s="385"/>
      <c r="AB62" s="385"/>
      <c r="AC62" s="385"/>
      <c r="AD62" s="385"/>
      <c r="AE62" s="385"/>
      <c r="AF62" s="385"/>
      <c r="AG62" s="354">
        <f>'SO 01.4.c2 - FVE'!J32</f>
        <v>0</v>
      </c>
      <c r="AH62" s="355"/>
      <c r="AI62" s="355"/>
      <c r="AJ62" s="355"/>
      <c r="AK62" s="355"/>
      <c r="AL62" s="355"/>
      <c r="AM62" s="355"/>
      <c r="AN62" s="354">
        <f t="shared" si="0"/>
        <v>0</v>
      </c>
      <c r="AO62" s="355"/>
      <c r="AP62" s="355"/>
      <c r="AQ62" s="100" t="s">
        <v>100</v>
      </c>
      <c r="AR62" s="55"/>
      <c r="AS62" s="101">
        <v>0</v>
      </c>
      <c r="AT62" s="102">
        <f t="shared" si="1"/>
        <v>0</v>
      </c>
      <c r="AU62" s="103">
        <f>'SO 01.4.c2 - FVE'!P91</f>
        <v>0</v>
      </c>
      <c r="AV62" s="102">
        <f>'SO 01.4.c2 - FVE'!J35</f>
        <v>0</v>
      </c>
      <c r="AW62" s="102">
        <f>'SO 01.4.c2 - FVE'!J36</f>
        <v>0</v>
      </c>
      <c r="AX62" s="102">
        <f>'SO 01.4.c2 - FVE'!J37</f>
        <v>0</v>
      </c>
      <c r="AY62" s="102">
        <f>'SO 01.4.c2 - FVE'!J38</f>
        <v>0</v>
      </c>
      <c r="AZ62" s="102">
        <f>'SO 01.4.c2 - FVE'!F35</f>
        <v>0</v>
      </c>
      <c r="BA62" s="102">
        <f>'SO 01.4.c2 - FVE'!F36</f>
        <v>0</v>
      </c>
      <c r="BB62" s="102">
        <f>'SO 01.4.c2 - FVE'!F37</f>
        <v>0</v>
      </c>
      <c r="BC62" s="102">
        <f>'SO 01.4.c2 - FVE'!F38</f>
        <v>0</v>
      </c>
      <c r="BD62" s="104">
        <f>'SO 01.4.c2 - FVE'!F39</f>
        <v>0</v>
      </c>
      <c r="BT62" s="105" t="s">
        <v>82</v>
      </c>
      <c r="BV62" s="105" t="s">
        <v>74</v>
      </c>
      <c r="BW62" s="105" t="s">
        <v>104</v>
      </c>
      <c r="BX62" s="105" t="s">
        <v>97</v>
      </c>
      <c r="CL62" s="105" t="s">
        <v>19</v>
      </c>
    </row>
    <row r="63" spans="1:91" s="7" customFormat="1" ht="24.75" customHeight="1">
      <c r="A63" s="88" t="s">
        <v>76</v>
      </c>
      <c r="B63" s="89"/>
      <c r="C63" s="90"/>
      <c r="D63" s="384" t="s">
        <v>105</v>
      </c>
      <c r="E63" s="384"/>
      <c r="F63" s="384"/>
      <c r="G63" s="384"/>
      <c r="H63" s="384"/>
      <c r="I63" s="91"/>
      <c r="J63" s="384" t="s">
        <v>106</v>
      </c>
      <c r="K63" s="384"/>
      <c r="L63" s="384"/>
      <c r="M63" s="384"/>
      <c r="N63" s="384"/>
      <c r="O63" s="384"/>
      <c r="P63" s="384"/>
      <c r="Q63" s="384"/>
      <c r="R63" s="384"/>
      <c r="S63" s="384"/>
      <c r="T63" s="384"/>
      <c r="U63" s="384"/>
      <c r="V63" s="384"/>
      <c r="W63" s="384"/>
      <c r="X63" s="384"/>
      <c r="Y63" s="384"/>
      <c r="Z63" s="384"/>
      <c r="AA63" s="384"/>
      <c r="AB63" s="384"/>
      <c r="AC63" s="384"/>
      <c r="AD63" s="384"/>
      <c r="AE63" s="384"/>
      <c r="AF63" s="384"/>
      <c r="AG63" s="345">
        <f>'SO 01.4.d - VZT'!J30</f>
        <v>0</v>
      </c>
      <c r="AH63" s="346"/>
      <c r="AI63" s="346"/>
      <c r="AJ63" s="346"/>
      <c r="AK63" s="346"/>
      <c r="AL63" s="346"/>
      <c r="AM63" s="346"/>
      <c r="AN63" s="345">
        <f t="shared" si="0"/>
        <v>0</v>
      </c>
      <c r="AO63" s="346"/>
      <c r="AP63" s="346"/>
      <c r="AQ63" s="92" t="s">
        <v>79</v>
      </c>
      <c r="AR63" s="93"/>
      <c r="AS63" s="94">
        <v>0</v>
      </c>
      <c r="AT63" s="95">
        <f t="shared" si="1"/>
        <v>0</v>
      </c>
      <c r="AU63" s="96">
        <f>'SO 01.4.d - VZT'!P80</f>
        <v>0</v>
      </c>
      <c r="AV63" s="95">
        <f>'SO 01.4.d - VZT'!J33</f>
        <v>0</v>
      </c>
      <c r="AW63" s="95">
        <f>'SO 01.4.d - VZT'!J34</f>
        <v>0</v>
      </c>
      <c r="AX63" s="95">
        <f>'SO 01.4.d - VZT'!J35</f>
        <v>0</v>
      </c>
      <c r="AY63" s="95">
        <f>'SO 01.4.d - VZT'!J36</f>
        <v>0</v>
      </c>
      <c r="AZ63" s="95">
        <f>'SO 01.4.d - VZT'!F33</f>
        <v>0</v>
      </c>
      <c r="BA63" s="95">
        <f>'SO 01.4.d - VZT'!F34</f>
        <v>0</v>
      </c>
      <c r="BB63" s="95">
        <f>'SO 01.4.d - VZT'!F35</f>
        <v>0</v>
      </c>
      <c r="BC63" s="95">
        <f>'SO 01.4.d - VZT'!F36</f>
        <v>0</v>
      </c>
      <c r="BD63" s="97">
        <f>'SO 01.4.d - VZT'!F37</f>
        <v>0</v>
      </c>
      <c r="BT63" s="98" t="s">
        <v>80</v>
      </c>
      <c r="BV63" s="98" t="s">
        <v>74</v>
      </c>
      <c r="BW63" s="98" t="s">
        <v>107</v>
      </c>
      <c r="BX63" s="98" t="s">
        <v>5</v>
      </c>
      <c r="CL63" s="98" t="s">
        <v>19</v>
      </c>
      <c r="CM63" s="98" t="s">
        <v>82</v>
      </c>
    </row>
    <row r="64" spans="1:91" s="7" customFormat="1" ht="16.5" customHeight="1">
      <c r="A64" s="88" t="s">
        <v>76</v>
      </c>
      <c r="B64" s="89"/>
      <c r="C64" s="90"/>
      <c r="D64" s="384" t="s">
        <v>108</v>
      </c>
      <c r="E64" s="384"/>
      <c r="F64" s="384"/>
      <c r="G64" s="384"/>
      <c r="H64" s="384"/>
      <c r="I64" s="91"/>
      <c r="J64" s="384" t="s">
        <v>109</v>
      </c>
      <c r="K64" s="384"/>
      <c r="L64" s="384"/>
      <c r="M64" s="384"/>
      <c r="N64" s="384"/>
      <c r="O64" s="384"/>
      <c r="P64" s="384"/>
      <c r="Q64" s="384"/>
      <c r="R64" s="384"/>
      <c r="S64" s="384"/>
      <c r="T64" s="384"/>
      <c r="U64" s="384"/>
      <c r="V64" s="384"/>
      <c r="W64" s="384"/>
      <c r="X64" s="384"/>
      <c r="Y64" s="384"/>
      <c r="Z64" s="384"/>
      <c r="AA64" s="384"/>
      <c r="AB64" s="384"/>
      <c r="AC64" s="384"/>
      <c r="AD64" s="384"/>
      <c r="AE64" s="384"/>
      <c r="AF64" s="384"/>
      <c r="AG64" s="345">
        <f>'SO 02 - VRN'!J30</f>
        <v>0</v>
      </c>
      <c r="AH64" s="346"/>
      <c r="AI64" s="346"/>
      <c r="AJ64" s="346"/>
      <c r="AK64" s="346"/>
      <c r="AL64" s="346"/>
      <c r="AM64" s="346"/>
      <c r="AN64" s="345">
        <f t="shared" si="0"/>
        <v>0</v>
      </c>
      <c r="AO64" s="346"/>
      <c r="AP64" s="346"/>
      <c r="AQ64" s="92" t="s">
        <v>110</v>
      </c>
      <c r="AR64" s="93"/>
      <c r="AS64" s="106">
        <v>0</v>
      </c>
      <c r="AT64" s="107">
        <f t="shared" si="1"/>
        <v>0</v>
      </c>
      <c r="AU64" s="108">
        <f>'SO 02 - VRN'!P84</f>
        <v>0</v>
      </c>
      <c r="AV64" s="107">
        <f>'SO 02 - VRN'!J33</f>
        <v>0</v>
      </c>
      <c r="AW64" s="107">
        <f>'SO 02 - VRN'!J34</f>
        <v>0</v>
      </c>
      <c r="AX64" s="107">
        <f>'SO 02 - VRN'!J35</f>
        <v>0</v>
      </c>
      <c r="AY64" s="107">
        <f>'SO 02 - VRN'!J36</f>
        <v>0</v>
      </c>
      <c r="AZ64" s="107">
        <f>'SO 02 - VRN'!F33</f>
        <v>0</v>
      </c>
      <c r="BA64" s="107">
        <f>'SO 02 - VRN'!F34</f>
        <v>0</v>
      </c>
      <c r="BB64" s="107">
        <f>'SO 02 - VRN'!F35</f>
        <v>0</v>
      </c>
      <c r="BC64" s="107">
        <f>'SO 02 - VRN'!F36</f>
        <v>0</v>
      </c>
      <c r="BD64" s="109">
        <f>'SO 02 - VRN'!F37</f>
        <v>0</v>
      </c>
      <c r="BT64" s="98" t="s">
        <v>80</v>
      </c>
      <c r="BV64" s="98" t="s">
        <v>74</v>
      </c>
      <c r="BW64" s="98" t="s">
        <v>111</v>
      </c>
      <c r="BX64" s="98" t="s">
        <v>5</v>
      </c>
      <c r="CL64" s="98" t="s">
        <v>19</v>
      </c>
      <c r="CM64" s="98" t="s">
        <v>82</v>
      </c>
    </row>
    <row r="65" spans="1:57" s="2" customFormat="1" ht="30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41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  <row r="66" spans="1:57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41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</row>
  </sheetData>
  <sheetProtection algorithmName="SHA-512" hashValue="meT9jGJSQYmA04YBGdxTf52FT6LS1K8AeFiMrqwMPlYe2T4WUwqVyBoGK7rx3kyiDUT2njS57linfG4NF1faLA==" saltValue="iBk7KJ5rYn3gk9REKDZswhcj7F40vYf+7fuVjVgazS3kRDKKTlAENUe5peIB1VACqgl6o0LIIUVSmVNEtAR3XA==" spinCount="100000" sheet="1" objects="1" scenarios="1" formatColumns="0" formatRows="0"/>
  <mergeCells count="78">
    <mergeCell ref="D60:H60"/>
    <mergeCell ref="D56:H56"/>
    <mergeCell ref="D58:H58"/>
    <mergeCell ref="D59:H59"/>
    <mergeCell ref="D55:H55"/>
    <mergeCell ref="D57:H57"/>
    <mergeCell ref="D63:H63"/>
    <mergeCell ref="D64:H64"/>
    <mergeCell ref="E61:I61"/>
    <mergeCell ref="E62:I62"/>
    <mergeCell ref="I52:AF52"/>
    <mergeCell ref="J58:AF58"/>
    <mergeCell ref="J60:AF60"/>
    <mergeCell ref="J59:AF59"/>
    <mergeCell ref="J55:AF55"/>
    <mergeCell ref="J56:AF56"/>
    <mergeCell ref="J63:AF63"/>
    <mergeCell ref="J57:AF57"/>
    <mergeCell ref="J64:AF64"/>
    <mergeCell ref="K62:AF62"/>
    <mergeCell ref="K61:AF61"/>
    <mergeCell ref="C52:G5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4:AM64"/>
    <mergeCell ref="AG63:AM63"/>
    <mergeCell ref="AG62:AM62"/>
    <mergeCell ref="AG61:AM61"/>
    <mergeCell ref="AG52:AM52"/>
    <mergeCell ref="AG60:AM60"/>
    <mergeCell ref="AG58:AM58"/>
    <mergeCell ref="AG57:AM57"/>
    <mergeCell ref="AG56:AM56"/>
    <mergeCell ref="AG59:AM59"/>
    <mergeCell ref="AG55:AM55"/>
    <mergeCell ref="AM47:AN47"/>
    <mergeCell ref="AM49:AP49"/>
    <mergeCell ref="AM50:AP50"/>
    <mergeCell ref="AN55:AP55"/>
    <mergeCell ref="AN64:AP64"/>
    <mergeCell ref="AN62:AP62"/>
    <mergeCell ref="AN56:AP56"/>
    <mergeCell ref="AN57:AP57"/>
    <mergeCell ref="AN61:AP61"/>
    <mergeCell ref="AN59:AP59"/>
    <mergeCell ref="AN60:AP60"/>
    <mergeCell ref="AN52:AP52"/>
    <mergeCell ref="AN58:AP58"/>
    <mergeCell ref="AS49:AT51"/>
    <mergeCell ref="AN54:AP54"/>
    <mergeCell ref="AN63:AP63"/>
  </mergeCells>
  <hyperlinks>
    <hyperlink ref="A55" location="'SO 01.1.a - Stavební část...'!C2" display="/"/>
    <hyperlink ref="A56" location="'SO 01.1.b - Stavební část...'!C2" display="/"/>
    <hyperlink ref="A57" location="'SO 01.3 - PBŘ'!C2" display="/"/>
    <hyperlink ref="A58" location="'SO 01.4.a - ZTI'!C2" display="/"/>
    <hyperlink ref="A59" location="'SO 01.4.b - Vytápění'!C2" display="/"/>
    <hyperlink ref="A61" location="'SO 01.4.c1 - Silnoproud'!C2" display="/"/>
    <hyperlink ref="A62" location="'SO 01.4.c2 - FVE'!C2" display="/"/>
    <hyperlink ref="A63" location="'SO 01.4.d - VZT'!C2" display="/"/>
    <hyperlink ref="A64" location="'SO 02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111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2106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ROUND(J84,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ROUND((SUM(BE84:BE106)),  2)</f>
        <v>0</v>
      </c>
      <c r="G33" s="36"/>
      <c r="H33" s="36"/>
      <c r="I33" s="126">
        <v>0.21</v>
      </c>
      <c r="J33" s="125">
        <f>ROUND(((SUM(BE84:BE106))*I33),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ROUND((SUM(BF84:BF106)),  2)</f>
        <v>0</v>
      </c>
      <c r="G34" s="36"/>
      <c r="H34" s="36"/>
      <c r="I34" s="126">
        <v>0.12</v>
      </c>
      <c r="J34" s="125">
        <f>ROUND(((SUM(BF84:BF106))*I34),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ROUND((SUM(BG84:BG106)),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ROUND((SUM(BH84:BH106)),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ROUND((SUM(BI84:BI106)),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02 - VRN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Herálec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2107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2108</v>
      </c>
      <c r="E61" s="150"/>
      <c r="F61" s="150"/>
      <c r="G61" s="150"/>
      <c r="H61" s="150"/>
      <c r="I61" s="150"/>
      <c r="J61" s="151">
        <f>J86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2109</v>
      </c>
      <c r="E62" s="150"/>
      <c r="F62" s="150"/>
      <c r="G62" s="150"/>
      <c r="H62" s="150"/>
      <c r="I62" s="150"/>
      <c r="J62" s="151">
        <f>J91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2110</v>
      </c>
      <c r="E63" s="150"/>
      <c r="F63" s="150"/>
      <c r="G63" s="150"/>
      <c r="H63" s="150"/>
      <c r="I63" s="150"/>
      <c r="J63" s="151">
        <f>J96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2111</v>
      </c>
      <c r="E64" s="150"/>
      <c r="F64" s="150"/>
      <c r="G64" s="150"/>
      <c r="H64" s="150"/>
      <c r="I64" s="150"/>
      <c r="J64" s="151">
        <f>J103</f>
        <v>0</v>
      </c>
      <c r="K64" s="99"/>
      <c r="L64" s="152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131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88" t="str">
        <f>E7</f>
        <v>Revitalizace střechy Herálec</v>
      </c>
      <c r="F74" s="389"/>
      <c r="G74" s="389"/>
      <c r="H74" s="389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113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9" t="str">
        <f>E9</f>
        <v>SO 02 - VRN</v>
      </c>
      <c r="F76" s="387"/>
      <c r="G76" s="387"/>
      <c r="H76" s="387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Herálec</v>
      </c>
      <c r="G78" s="38"/>
      <c r="H78" s="38"/>
      <c r="I78" s="31" t="s">
        <v>23</v>
      </c>
      <c r="J78" s="61" t="str">
        <f>IF(J12="","",J12)</f>
        <v>28. 11. 2024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7" customHeight="1">
      <c r="A80" s="36"/>
      <c r="B80" s="37"/>
      <c r="C80" s="31" t="s">
        <v>25</v>
      </c>
      <c r="D80" s="38"/>
      <c r="E80" s="38"/>
      <c r="F80" s="29" t="str">
        <f>E15</f>
        <v>Krajská správa a údržba silnic Vysočiny</v>
      </c>
      <c r="G80" s="38"/>
      <c r="H80" s="38"/>
      <c r="I80" s="31" t="s">
        <v>31</v>
      </c>
      <c r="J80" s="34" t="str">
        <f>E21</f>
        <v>Fplan projekty a stavby s. r. o.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29</v>
      </c>
      <c r="D81" s="38"/>
      <c r="E81" s="38"/>
      <c r="F81" s="29" t="str">
        <f>IF(E18="","",E18)</f>
        <v>Vyplň údaj</v>
      </c>
      <c r="G81" s="38"/>
      <c r="H81" s="38"/>
      <c r="I81" s="31" t="s">
        <v>34</v>
      </c>
      <c r="J81" s="34" t="str">
        <f>E24</f>
        <v xml:space="preserve"> 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53"/>
      <c r="B83" s="154"/>
      <c r="C83" s="155" t="s">
        <v>132</v>
      </c>
      <c r="D83" s="156" t="s">
        <v>57</v>
      </c>
      <c r="E83" s="156" t="s">
        <v>53</v>
      </c>
      <c r="F83" s="156" t="s">
        <v>54</v>
      </c>
      <c r="G83" s="156" t="s">
        <v>133</v>
      </c>
      <c r="H83" s="156" t="s">
        <v>134</v>
      </c>
      <c r="I83" s="156" t="s">
        <v>135</v>
      </c>
      <c r="J83" s="156" t="s">
        <v>117</v>
      </c>
      <c r="K83" s="157" t="s">
        <v>136</v>
      </c>
      <c r="L83" s="158"/>
      <c r="M83" s="70" t="s">
        <v>19</v>
      </c>
      <c r="N83" s="71" t="s">
        <v>42</v>
      </c>
      <c r="O83" s="71" t="s">
        <v>137</v>
      </c>
      <c r="P83" s="71" t="s">
        <v>138</v>
      </c>
      <c r="Q83" s="71" t="s">
        <v>139</v>
      </c>
      <c r="R83" s="71" t="s">
        <v>140</v>
      </c>
      <c r="S83" s="71" t="s">
        <v>141</v>
      </c>
      <c r="T83" s="72" t="s">
        <v>142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9" customHeight="1">
      <c r="A84" s="36"/>
      <c r="B84" s="37"/>
      <c r="C84" s="77" t="s">
        <v>143</v>
      </c>
      <c r="D84" s="38"/>
      <c r="E84" s="38"/>
      <c r="F84" s="38"/>
      <c r="G84" s="38"/>
      <c r="H84" s="38"/>
      <c r="I84" s="38"/>
      <c r="J84" s="159">
        <f>BK84</f>
        <v>0</v>
      </c>
      <c r="K84" s="38"/>
      <c r="L84" s="41"/>
      <c r="M84" s="73"/>
      <c r="N84" s="160"/>
      <c r="O84" s="74"/>
      <c r="P84" s="161">
        <f>P85</f>
        <v>0</v>
      </c>
      <c r="Q84" s="74"/>
      <c r="R84" s="161">
        <f>R85</f>
        <v>0</v>
      </c>
      <c r="S84" s="74"/>
      <c r="T84" s="16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71</v>
      </c>
      <c r="AU84" s="19" t="s">
        <v>118</v>
      </c>
      <c r="BK84" s="163">
        <f>BK85</f>
        <v>0</v>
      </c>
    </row>
    <row r="85" spans="1:65" s="12" customFormat="1" ht="25.9" customHeight="1">
      <c r="B85" s="164"/>
      <c r="C85" s="165"/>
      <c r="D85" s="166" t="s">
        <v>71</v>
      </c>
      <c r="E85" s="167" t="s">
        <v>109</v>
      </c>
      <c r="F85" s="167" t="s">
        <v>2112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P86+P91+P96+P103</f>
        <v>0</v>
      </c>
      <c r="Q85" s="172"/>
      <c r="R85" s="173">
        <f>R86+R91+R96+R103</f>
        <v>0</v>
      </c>
      <c r="S85" s="172"/>
      <c r="T85" s="174">
        <f>T86+T91+T96+T103</f>
        <v>0</v>
      </c>
      <c r="AR85" s="175" t="s">
        <v>183</v>
      </c>
      <c r="AT85" s="176" t="s">
        <v>71</v>
      </c>
      <c r="AU85" s="176" t="s">
        <v>72</v>
      </c>
      <c r="AY85" s="175" t="s">
        <v>146</v>
      </c>
      <c r="BK85" s="177">
        <f>BK86+BK91+BK96+BK103</f>
        <v>0</v>
      </c>
    </row>
    <row r="86" spans="1:65" s="12" customFormat="1" ht="22.9" customHeight="1">
      <c r="B86" s="164"/>
      <c r="C86" s="165"/>
      <c r="D86" s="166" t="s">
        <v>71</v>
      </c>
      <c r="E86" s="178" t="s">
        <v>2113</v>
      </c>
      <c r="F86" s="178" t="s">
        <v>2114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SUM(P87:P90)</f>
        <v>0</v>
      </c>
      <c r="Q86" s="172"/>
      <c r="R86" s="173">
        <f>SUM(R87:R90)</f>
        <v>0</v>
      </c>
      <c r="S86" s="172"/>
      <c r="T86" s="174">
        <f>SUM(T87:T90)</f>
        <v>0</v>
      </c>
      <c r="AR86" s="175" t="s">
        <v>183</v>
      </c>
      <c r="AT86" s="176" t="s">
        <v>71</v>
      </c>
      <c r="AU86" s="176" t="s">
        <v>80</v>
      </c>
      <c r="AY86" s="175" t="s">
        <v>146</v>
      </c>
      <c r="BK86" s="177">
        <f>SUM(BK87:BK90)</f>
        <v>0</v>
      </c>
    </row>
    <row r="87" spans="1:65" s="2" customFormat="1" ht="16.5" customHeight="1">
      <c r="A87" s="36"/>
      <c r="B87" s="37"/>
      <c r="C87" s="180" t="s">
        <v>80</v>
      </c>
      <c r="D87" s="180" t="s">
        <v>149</v>
      </c>
      <c r="E87" s="181" t="s">
        <v>2115</v>
      </c>
      <c r="F87" s="182" t="s">
        <v>2116</v>
      </c>
      <c r="G87" s="183" t="s">
        <v>2117</v>
      </c>
      <c r="H87" s="184">
        <v>1</v>
      </c>
      <c r="I87" s="185"/>
      <c r="J87" s="186">
        <f>ROUND(I87*H87,2)</f>
        <v>0</v>
      </c>
      <c r="K87" s="182" t="s">
        <v>153</v>
      </c>
      <c r="L87" s="41"/>
      <c r="M87" s="187" t="s">
        <v>19</v>
      </c>
      <c r="N87" s="188" t="s">
        <v>43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2118</v>
      </c>
      <c r="AT87" s="191" t="s">
        <v>149</v>
      </c>
      <c r="AU87" s="191" t="s">
        <v>82</v>
      </c>
      <c r="AY87" s="19" t="s">
        <v>146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80</v>
      </c>
      <c r="BK87" s="192">
        <f>ROUND(I87*H87,2)</f>
        <v>0</v>
      </c>
      <c r="BL87" s="19" t="s">
        <v>2118</v>
      </c>
      <c r="BM87" s="191" t="s">
        <v>2119</v>
      </c>
    </row>
    <row r="88" spans="1:65" s="2" customFormat="1">
      <c r="A88" s="36"/>
      <c r="B88" s="37"/>
      <c r="C88" s="38"/>
      <c r="D88" s="193" t="s">
        <v>156</v>
      </c>
      <c r="E88" s="38"/>
      <c r="F88" s="194" t="s">
        <v>2120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156</v>
      </c>
      <c r="AU88" s="19" t="s">
        <v>82</v>
      </c>
    </row>
    <row r="89" spans="1:65" s="2" customFormat="1" ht="16.5" customHeight="1">
      <c r="A89" s="36"/>
      <c r="B89" s="37"/>
      <c r="C89" s="180" t="s">
        <v>82</v>
      </c>
      <c r="D89" s="180" t="s">
        <v>149</v>
      </c>
      <c r="E89" s="181" t="s">
        <v>2121</v>
      </c>
      <c r="F89" s="182" t="s">
        <v>2122</v>
      </c>
      <c r="G89" s="183" t="s">
        <v>2117</v>
      </c>
      <c r="H89" s="184">
        <v>1</v>
      </c>
      <c r="I89" s="185"/>
      <c r="J89" s="186">
        <f>ROUND(I89*H89,2)</f>
        <v>0</v>
      </c>
      <c r="K89" s="182" t="s">
        <v>153</v>
      </c>
      <c r="L89" s="41"/>
      <c r="M89" s="187" t="s">
        <v>19</v>
      </c>
      <c r="N89" s="188" t="s">
        <v>43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2118</v>
      </c>
      <c r="AT89" s="191" t="s">
        <v>149</v>
      </c>
      <c r="AU89" s="191" t="s">
        <v>82</v>
      </c>
      <c r="AY89" s="19" t="s">
        <v>146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80</v>
      </c>
      <c r="BK89" s="192">
        <f>ROUND(I89*H89,2)</f>
        <v>0</v>
      </c>
      <c r="BL89" s="19" t="s">
        <v>2118</v>
      </c>
      <c r="BM89" s="191" t="s">
        <v>2123</v>
      </c>
    </row>
    <row r="90" spans="1:65" s="2" customFormat="1">
      <c r="A90" s="36"/>
      <c r="B90" s="37"/>
      <c r="C90" s="38"/>
      <c r="D90" s="193" t="s">
        <v>156</v>
      </c>
      <c r="E90" s="38"/>
      <c r="F90" s="194" t="s">
        <v>2124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156</v>
      </c>
      <c r="AU90" s="19" t="s">
        <v>82</v>
      </c>
    </row>
    <row r="91" spans="1:65" s="12" customFormat="1" ht="22.9" customHeight="1">
      <c r="B91" s="164"/>
      <c r="C91" s="165"/>
      <c r="D91" s="166" t="s">
        <v>71</v>
      </c>
      <c r="E91" s="178" t="s">
        <v>2125</v>
      </c>
      <c r="F91" s="178" t="s">
        <v>2126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SUM(P92:P95)</f>
        <v>0</v>
      </c>
      <c r="Q91" s="172"/>
      <c r="R91" s="173">
        <f>SUM(R92:R95)</f>
        <v>0</v>
      </c>
      <c r="S91" s="172"/>
      <c r="T91" s="174">
        <f>SUM(T92:T95)</f>
        <v>0</v>
      </c>
      <c r="AR91" s="175" t="s">
        <v>183</v>
      </c>
      <c r="AT91" s="176" t="s">
        <v>71</v>
      </c>
      <c r="AU91" s="176" t="s">
        <v>80</v>
      </c>
      <c r="AY91" s="175" t="s">
        <v>146</v>
      </c>
      <c r="BK91" s="177">
        <f>SUM(BK92:BK95)</f>
        <v>0</v>
      </c>
    </row>
    <row r="92" spans="1:65" s="2" customFormat="1" ht="16.5" customHeight="1">
      <c r="A92" s="36"/>
      <c r="B92" s="37"/>
      <c r="C92" s="180" t="s">
        <v>171</v>
      </c>
      <c r="D92" s="180" t="s">
        <v>149</v>
      </c>
      <c r="E92" s="181" t="s">
        <v>2127</v>
      </c>
      <c r="F92" s="182" t="s">
        <v>2126</v>
      </c>
      <c r="G92" s="183" t="s">
        <v>2117</v>
      </c>
      <c r="H92" s="184">
        <v>1</v>
      </c>
      <c r="I92" s="185"/>
      <c r="J92" s="186">
        <f>ROUND(I92*H92,2)</f>
        <v>0</v>
      </c>
      <c r="K92" s="182" t="s">
        <v>153</v>
      </c>
      <c r="L92" s="41"/>
      <c r="M92" s="187" t="s">
        <v>19</v>
      </c>
      <c r="N92" s="188" t="s">
        <v>43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2118</v>
      </c>
      <c r="AT92" s="191" t="s">
        <v>149</v>
      </c>
      <c r="AU92" s="191" t="s">
        <v>82</v>
      </c>
      <c r="AY92" s="19" t="s">
        <v>146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80</v>
      </c>
      <c r="BK92" s="192">
        <f>ROUND(I92*H92,2)</f>
        <v>0</v>
      </c>
      <c r="BL92" s="19" t="s">
        <v>2118</v>
      </c>
      <c r="BM92" s="191" t="s">
        <v>2128</v>
      </c>
    </row>
    <row r="93" spans="1:65" s="2" customFormat="1">
      <c r="A93" s="36"/>
      <c r="B93" s="37"/>
      <c r="C93" s="38"/>
      <c r="D93" s="193" t="s">
        <v>156</v>
      </c>
      <c r="E93" s="38"/>
      <c r="F93" s="194" t="s">
        <v>2129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156</v>
      </c>
      <c r="AU93" s="19" t="s">
        <v>82</v>
      </c>
    </row>
    <row r="94" spans="1:65" s="2" customFormat="1" ht="16.5" customHeight="1">
      <c r="A94" s="36"/>
      <c r="B94" s="37"/>
      <c r="C94" s="180" t="s">
        <v>154</v>
      </c>
      <c r="D94" s="180" t="s">
        <v>149</v>
      </c>
      <c r="E94" s="181" t="s">
        <v>2130</v>
      </c>
      <c r="F94" s="182" t="s">
        <v>2131</v>
      </c>
      <c r="G94" s="183" t="s">
        <v>2132</v>
      </c>
      <c r="H94" s="184">
        <v>1</v>
      </c>
      <c r="I94" s="185"/>
      <c r="J94" s="186">
        <f>ROUND(I94*H94,2)</f>
        <v>0</v>
      </c>
      <c r="K94" s="182" t="s">
        <v>153</v>
      </c>
      <c r="L94" s="41"/>
      <c r="M94" s="187" t="s">
        <v>19</v>
      </c>
      <c r="N94" s="188" t="s">
        <v>43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2118</v>
      </c>
      <c r="AT94" s="191" t="s">
        <v>149</v>
      </c>
      <c r="AU94" s="191" t="s">
        <v>82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2118</v>
      </c>
      <c r="BM94" s="191" t="s">
        <v>2133</v>
      </c>
    </row>
    <row r="95" spans="1:65" s="2" customFormat="1">
      <c r="A95" s="36"/>
      <c r="B95" s="37"/>
      <c r="C95" s="38"/>
      <c r="D95" s="193" t="s">
        <v>156</v>
      </c>
      <c r="E95" s="38"/>
      <c r="F95" s="194" t="s">
        <v>2134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156</v>
      </c>
      <c r="AU95" s="19" t="s">
        <v>82</v>
      </c>
    </row>
    <row r="96" spans="1:65" s="12" customFormat="1" ht="22.9" customHeight="1">
      <c r="B96" s="164"/>
      <c r="C96" s="165"/>
      <c r="D96" s="166" t="s">
        <v>71</v>
      </c>
      <c r="E96" s="178" t="s">
        <v>2135</v>
      </c>
      <c r="F96" s="178" t="s">
        <v>2136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SUM(P97:P102)</f>
        <v>0</v>
      </c>
      <c r="Q96" s="172"/>
      <c r="R96" s="173">
        <f>SUM(R97:R102)</f>
        <v>0</v>
      </c>
      <c r="S96" s="172"/>
      <c r="T96" s="174">
        <f>SUM(T97:T102)</f>
        <v>0</v>
      </c>
      <c r="AR96" s="175" t="s">
        <v>183</v>
      </c>
      <c r="AT96" s="176" t="s">
        <v>71</v>
      </c>
      <c r="AU96" s="176" t="s">
        <v>80</v>
      </c>
      <c r="AY96" s="175" t="s">
        <v>146</v>
      </c>
      <c r="BK96" s="177">
        <f>SUM(BK97:BK102)</f>
        <v>0</v>
      </c>
    </row>
    <row r="97" spans="1:65" s="2" customFormat="1" ht="16.5" customHeight="1">
      <c r="A97" s="36"/>
      <c r="B97" s="37"/>
      <c r="C97" s="180" t="s">
        <v>183</v>
      </c>
      <c r="D97" s="180" t="s">
        <v>149</v>
      </c>
      <c r="E97" s="181" t="s">
        <v>2137</v>
      </c>
      <c r="F97" s="182" t="s">
        <v>2138</v>
      </c>
      <c r="G97" s="183" t="s">
        <v>2132</v>
      </c>
      <c r="H97" s="184">
        <v>1</v>
      </c>
      <c r="I97" s="185"/>
      <c r="J97" s="186">
        <f>ROUND(I97*H97,2)</f>
        <v>0</v>
      </c>
      <c r="K97" s="182" t="s">
        <v>153</v>
      </c>
      <c r="L97" s="41"/>
      <c r="M97" s="187" t="s">
        <v>19</v>
      </c>
      <c r="N97" s="188" t="s">
        <v>43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2118</v>
      </c>
      <c r="AT97" s="191" t="s">
        <v>149</v>
      </c>
      <c r="AU97" s="191" t="s">
        <v>82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2118</v>
      </c>
      <c r="BM97" s="191" t="s">
        <v>2139</v>
      </c>
    </row>
    <row r="98" spans="1:65" s="2" customFormat="1">
      <c r="A98" s="36"/>
      <c r="B98" s="37"/>
      <c r="C98" s="38"/>
      <c r="D98" s="193" t="s">
        <v>156</v>
      </c>
      <c r="E98" s="38"/>
      <c r="F98" s="194" t="s">
        <v>2140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156</v>
      </c>
      <c r="AU98" s="19" t="s">
        <v>82</v>
      </c>
    </row>
    <row r="99" spans="1:65" s="2" customFormat="1" ht="16.5" customHeight="1">
      <c r="A99" s="36"/>
      <c r="B99" s="37"/>
      <c r="C99" s="180" t="s">
        <v>147</v>
      </c>
      <c r="D99" s="180" t="s">
        <v>149</v>
      </c>
      <c r="E99" s="181" t="s">
        <v>2141</v>
      </c>
      <c r="F99" s="182" t="s">
        <v>2142</v>
      </c>
      <c r="G99" s="183" t="s">
        <v>2117</v>
      </c>
      <c r="H99" s="184">
        <v>1</v>
      </c>
      <c r="I99" s="185"/>
      <c r="J99" s="186">
        <f>ROUND(I99*H99,2)</f>
        <v>0</v>
      </c>
      <c r="K99" s="182" t="s">
        <v>153</v>
      </c>
      <c r="L99" s="41"/>
      <c r="M99" s="187" t="s">
        <v>19</v>
      </c>
      <c r="N99" s="188" t="s">
        <v>43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2118</v>
      </c>
      <c r="AT99" s="191" t="s">
        <v>149</v>
      </c>
      <c r="AU99" s="191" t="s">
        <v>82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2118</v>
      </c>
      <c r="BM99" s="191" t="s">
        <v>2143</v>
      </c>
    </row>
    <row r="100" spans="1:65" s="2" customFormat="1">
      <c r="A100" s="36"/>
      <c r="B100" s="37"/>
      <c r="C100" s="38"/>
      <c r="D100" s="193" t="s">
        <v>156</v>
      </c>
      <c r="E100" s="38"/>
      <c r="F100" s="194" t="s">
        <v>2144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82</v>
      </c>
    </row>
    <row r="101" spans="1:65" s="2" customFormat="1" ht="16.5" customHeight="1">
      <c r="A101" s="36"/>
      <c r="B101" s="37"/>
      <c r="C101" s="180" t="s">
        <v>195</v>
      </c>
      <c r="D101" s="180" t="s">
        <v>149</v>
      </c>
      <c r="E101" s="181" t="s">
        <v>2145</v>
      </c>
      <c r="F101" s="182" t="s">
        <v>2146</v>
      </c>
      <c r="G101" s="183" t="s">
        <v>2117</v>
      </c>
      <c r="H101" s="184">
        <v>1</v>
      </c>
      <c r="I101" s="185"/>
      <c r="J101" s="186">
        <f>ROUND(I101*H101,2)</f>
        <v>0</v>
      </c>
      <c r="K101" s="182" t="s">
        <v>153</v>
      </c>
      <c r="L101" s="41"/>
      <c r="M101" s="187" t="s">
        <v>19</v>
      </c>
      <c r="N101" s="188" t="s">
        <v>43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2118</v>
      </c>
      <c r="AT101" s="191" t="s">
        <v>149</v>
      </c>
      <c r="AU101" s="191" t="s">
        <v>82</v>
      </c>
      <c r="AY101" s="19" t="s">
        <v>146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2118</v>
      </c>
      <c r="BM101" s="191" t="s">
        <v>2147</v>
      </c>
    </row>
    <row r="102" spans="1:65" s="2" customFormat="1">
      <c r="A102" s="36"/>
      <c r="B102" s="37"/>
      <c r="C102" s="38"/>
      <c r="D102" s="193" t="s">
        <v>156</v>
      </c>
      <c r="E102" s="38"/>
      <c r="F102" s="194" t="s">
        <v>2148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156</v>
      </c>
      <c r="AU102" s="19" t="s">
        <v>82</v>
      </c>
    </row>
    <row r="103" spans="1:65" s="12" customFormat="1" ht="22.9" customHeight="1">
      <c r="B103" s="164"/>
      <c r="C103" s="165"/>
      <c r="D103" s="166" t="s">
        <v>71</v>
      </c>
      <c r="E103" s="178" t="s">
        <v>2149</v>
      </c>
      <c r="F103" s="178" t="s">
        <v>2150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SUM(P104:P106)</f>
        <v>0</v>
      </c>
      <c r="Q103" s="172"/>
      <c r="R103" s="173">
        <f>SUM(R104:R106)</f>
        <v>0</v>
      </c>
      <c r="S103" s="172"/>
      <c r="T103" s="174">
        <f>SUM(T104:T106)</f>
        <v>0</v>
      </c>
      <c r="AR103" s="175" t="s">
        <v>183</v>
      </c>
      <c r="AT103" s="176" t="s">
        <v>71</v>
      </c>
      <c r="AU103" s="176" t="s">
        <v>80</v>
      </c>
      <c r="AY103" s="175" t="s">
        <v>146</v>
      </c>
      <c r="BK103" s="177">
        <f>SUM(BK104:BK106)</f>
        <v>0</v>
      </c>
    </row>
    <row r="104" spans="1:65" s="2" customFormat="1" ht="16.5" customHeight="1">
      <c r="A104" s="36"/>
      <c r="B104" s="37"/>
      <c r="C104" s="180" t="s">
        <v>201</v>
      </c>
      <c r="D104" s="180" t="s">
        <v>149</v>
      </c>
      <c r="E104" s="181" t="s">
        <v>2151</v>
      </c>
      <c r="F104" s="182" t="s">
        <v>2152</v>
      </c>
      <c r="G104" s="183" t="s">
        <v>2132</v>
      </c>
      <c r="H104" s="184">
        <v>1</v>
      </c>
      <c r="I104" s="185"/>
      <c r="J104" s="186">
        <f>ROUND(I104*H104,2)</f>
        <v>0</v>
      </c>
      <c r="K104" s="182" t="s">
        <v>153</v>
      </c>
      <c r="L104" s="41"/>
      <c r="M104" s="187" t="s">
        <v>19</v>
      </c>
      <c r="N104" s="188" t="s">
        <v>43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2118</v>
      </c>
      <c r="AT104" s="191" t="s">
        <v>149</v>
      </c>
      <c r="AU104" s="191" t="s">
        <v>82</v>
      </c>
      <c r="AY104" s="19" t="s">
        <v>146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80</v>
      </c>
      <c r="BK104" s="192">
        <f>ROUND(I104*H104,2)</f>
        <v>0</v>
      </c>
      <c r="BL104" s="19" t="s">
        <v>2118</v>
      </c>
      <c r="BM104" s="191" t="s">
        <v>2153</v>
      </c>
    </row>
    <row r="105" spans="1:65" s="2" customFormat="1">
      <c r="A105" s="36"/>
      <c r="B105" s="37"/>
      <c r="C105" s="38"/>
      <c r="D105" s="193" t="s">
        <v>156</v>
      </c>
      <c r="E105" s="38"/>
      <c r="F105" s="194" t="s">
        <v>2154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156</v>
      </c>
      <c r="AU105" s="19" t="s">
        <v>82</v>
      </c>
    </row>
    <row r="106" spans="1:65" s="13" customFormat="1">
      <c r="B106" s="198"/>
      <c r="C106" s="199"/>
      <c r="D106" s="200" t="s">
        <v>158</v>
      </c>
      <c r="E106" s="201" t="s">
        <v>19</v>
      </c>
      <c r="F106" s="202" t="s">
        <v>2155</v>
      </c>
      <c r="G106" s="199"/>
      <c r="H106" s="203">
        <v>1</v>
      </c>
      <c r="I106" s="204"/>
      <c r="J106" s="199"/>
      <c r="K106" s="199"/>
      <c r="L106" s="205"/>
      <c r="M106" s="253"/>
      <c r="N106" s="254"/>
      <c r="O106" s="254"/>
      <c r="P106" s="254"/>
      <c r="Q106" s="254"/>
      <c r="R106" s="254"/>
      <c r="S106" s="254"/>
      <c r="T106" s="255"/>
      <c r="AT106" s="209" t="s">
        <v>158</v>
      </c>
      <c r="AU106" s="209" t="s">
        <v>82</v>
      </c>
      <c r="AV106" s="13" t="s">
        <v>82</v>
      </c>
      <c r="AW106" s="13" t="s">
        <v>33</v>
      </c>
      <c r="AX106" s="13" t="s">
        <v>80</v>
      </c>
      <c r="AY106" s="209" t="s">
        <v>146</v>
      </c>
    </row>
    <row r="107" spans="1:65" s="2" customFormat="1" ht="6.95" customHeight="1">
      <c r="A107" s="36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1"/>
      <c r="M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</sheetData>
  <sheetProtection algorithmName="SHA-512" hashValue="AUBxeF/5VXRz9skEpmuntnDCfukxtAon/bgd05IOYh5dmnzppBr7xdCDQ1u2YkCLi50uwwQC2rFjRJg8/h2T8g==" saltValue="xfL/dpyFoZfrxlEUGbE9xLekGZJBDDqbcpcqlxHIjdVDmdWvu7KMBv+2lIeloNLbJwfiVXrJgehb65rVh0CNBw==" spinCount="100000" sheet="1" objects="1" scenarios="1" formatColumns="0" formatRows="0" autoFilter="0"/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3" r:id="rId3"/>
    <hyperlink ref="F95" r:id="rId4"/>
    <hyperlink ref="F98" r:id="rId5"/>
    <hyperlink ref="F100" r:id="rId6"/>
    <hyperlink ref="F102" r:id="rId7"/>
    <hyperlink ref="F105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6" customFormat="1" ht="45" customHeight="1">
      <c r="B3" s="260"/>
      <c r="C3" s="399" t="s">
        <v>2156</v>
      </c>
      <c r="D3" s="399"/>
      <c r="E3" s="399"/>
      <c r="F3" s="399"/>
      <c r="G3" s="399"/>
      <c r="H3" s="399"/>
      <c r="I3" s="399"/>
      <c r="J3" s="399"/>
      <c r="K3" s="261"/>
    </row>
    <row r="4" spans="2:11" s="1" customFormat="1" ht="25.5" customHeight="1">
      <c r="B4" s="262"/>
      <c r="C4" s="404" t="s">
        <v>2157</v>
      </c>
      <c r="D4" s="404"/>
      <c r="E4" s="404"/>
      <c r="F4" s="404"/>
      <c r="G4" s="404"/>
      <c r="H4" s="404"/>
      <c r="I4" s="404"/>
      <c r="J4" s="404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403" t="s">
        <v>2158</v>
      </c>
      <c r="D6" s="403"/>
      <c r="E6" s="403"/>
      <c r="F6" s="403"/>
      <c r="G6" s="403"/>
      <c r="H6" s="403"/>
      <c r="I6" s="403"/>
      <c r="J6" s="403"/>
      <c r="K6" s="263"/>
    </row>
    <row r="7" spans="2:11" s="1" customFormat="1" ht="15" customHeight="1">
      <c r="B7" s="266"/>
      <c r="C7" s="403" t="s">
        <v>2159</v>
      </c>
      <c r="D7" s="403"/>
      <c r="E7" s="403"/>
      <c r="F7" s="403"/>
      <c r="G7" s="403"/>
      <c r="H7" s="403"/>
      <c r="I7" s="403"/>
      <c r="J7" s="403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403" t="s">
        <v>2160</v>
      </c>
      <c r="D9" s="403"/>
      <c r="E9" s="403"/>
      <c r="F9" s="403"/>
      <c r="G9" s="403"/>
      <c r="H9" s="403"/>
      <c r="I9" s="403"/>
      <c r="J9" s="403"/>
      <c r="K9" s="263"/>
    </row>
    <row r="10" spans="2:11" s="1" customFormat="1" ht="15" customHeight="1">
      <c r="B10" s="266"/>
      <c r="C10" s="265"/>
      <c r="D10" s="403" t="s">
        <v>2161</v>
      </c>
      <c r="E10" s="403"/>
      <c r="F10" s="403"/>
      <c r="G10" s="403"/>
      <c r="H10" s="403"/>
      <c r="I10" s="403"/>
      <c r="J10" s="403"/>
      <c r="K10" s="263"/>
    </row>
    <row r="11" spans="2:11" s="1" customFormat="1" ht="15" customHeight="1">
      <c r="B11" s="266"/>
      <c r="C11" s="267"/>
      <c r="D11" s="403" t="s">
        <v>2162</v>
      </c>
      <c r="E11" s="403"/>
      <c r="F11" s="403"/>
      <c r="G11" s="403"/>
      <c r="H11" s="403"/>
      <c r="I11" s="403"/>
      <c r="J11" s="403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2163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403" t="s">
        <v>2164</v>
      </c>
      <c r="E15" s="403"/>
      <c r="F15" s="403"/>
      <c r="G15" s="403"/>
      <c r="H15" s="403"/>
      <c r="I15" s="403"/>
      <c r="J15" s="403"/>
      <c r="K15" s="263"/>
    </row>
    <row r="16" spans="2:11" s="1" customFormat="1" ht="15" customHeight="1">
      <c r="B16" s="266"/>
      <c r="C16" s="267"/>
      <c r="D16" s="403" t="s">
        <v>2165</v>
      </c>
      <c r="E16" s="403"/>
      <c r="F16" s="403"/>
      <c r="G16" s="403"/>
      <c r="H16" s="403"/>
      <c r="I16" s="403"/>
      <c r="J16" s="403"/>
      <c r="K16" s="263"/>
    </row>
    <row r="17" spans="2:11" s="1" customFormat="1" ht="15" customHeight="1">
      <c r="B17" s="266"/>
      <c r="C17" s="267"/>
      <c r="D17" s="403" t="s">
        <v>2166</v>
      </c>
      <c r="E17" s="403"/>
      <c r="F17" s="403"/>
      <c r="G17" s="403"/>
      <c r="H17" s="403"/>
      <c r="I17" s="403"/>
      <c r="J17" s="403"/>
      <c r="K17" s="263"/>
    </row>
    <row r="18" spans="2:11" s="1" customFormat="1" ht="15" customHeight="1">
      <c r="B18" s="266"/>
      <c r="C18" s="267"/>
      <c r="D18" s="267"/>
      <c r="E18" s="269" t="s">
        <v>79</v>
      </c>
      <c r="F18" s="403" t="s">
        <v>2167</v>
      </c>
      <c r="G18" s="403"/>
      <c r="H18" s="403"/>
      <c r="I18" s="403"/>
      <c r="J18" s="403"/>
      <c r="K18" s="263"/>
    </row>
    <row r="19" spans="2:11" s="1" customFormat="1" ht="15" customHeight="1">
      <c r="B19" s="266"/>
      <c r="C19" s="267"/>
      <c r="D19" s="267"/>
      <c r="E19" s="269" t="s">
        <v>2168</v>
      </c>
      <c r="F19" s="403" t="s">
        <v>2169</v>
      </c>
      <c r="G19" s="403"/>
      <c r="H19" s="403"/>
      <c r="I19" s="403"/>
      <c r="J19" s="403"/>
      <c r="K19" s="263"/>
    </row>
    <row r="20" spans="2:11" s="1" customFormat="1" ht="15" customHeight="1">
      <c r="B20" s="266"/>
      <c r="C20" s="267"/>
      <c r="D20" s="267"/>
      <c r="E20" s="269" t="s">
        <v>2170</v>
      </c>
      <c r="F20" s="403" t="s">
        <v>2171</v>
      </c>
      <c r="G20" s="403"/>
      <c r="H20" s="403"/>
      <c r="I20" s="403"/>
      <c r="J20" s="403"/>
      <c r="K20" s="263"/>
    </row>
    <row r="21" spans="2:11" s="1" customFormat="1" ht="15" customHeight="1">
      <c r="B21" s="266"/>
      <c r="C21" s="267"/>
      <c r="D21" s="267"/>
      <c r="E21" s="269" t="s">
        <v>110</v>
      </c>
      <c r="F21" s="403" t="s">
        <v>2172</v>
      </c>
      <c r="G21" s="403"/>
      <c r="H21" s="403"/>
      <c r="I21" s="403"/>
      <c r="J21" s="403"/>
      <c r="K21" s="263"/>
    </row>
    <row r="22" spans="2:11" s="1" customFormat="1" ht="15" customHeight="1">
      <c r="B22" s="266"/>
      <c r="C22" s="267"/>
      <c r="D22" s="267"/>
      <c r="E22" s="269" t="s">
        <v>1548</v>
      </c>
      <c r="F22" s="403" t="s">
        <v>1549</v>
      </c>
      <c r="G22" s="403"/>
      <c r="H22" s="403"/>
      <c r="I22" s="403"/>
      <c r="J22" s="403"/>
      <c r="K22" s="263"/>
    </row>
    <row r="23" spans="2:11" s="1" customFormat="1" ht="15" customHeight="1">
      <c r="B23" s="266"/>
      <c r="C23" s="267"/>
      <c r="D23" s="267"/>
      <c r="E23" s="269" t="s">
        <v>100</v>
      </c>
      <c r="F23" s="403" t="s">
        <v>2173</v>
      </c>
      <c r="G23" s="403"/>
      <c r="H23" s="403"/>
      <c r="I23" s="403"/>
      <c r="J23" s="403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403" t="s">
        <v>2174</v>
      </c>
      <c r="D25" s="403"/>
      <c r="E25" s="403"/>
      <c r="F25" s="403"/>
      <c r="G25" s="403"/>
      <c r="H25" s="403"/>
      <c r="I25" s="403"/>
      <c r="J25" s="403"/>
      <c r="K25" s="263"/>
    </row>
    <row r="26" spans="2:11" s="1" customFormat="1" ht="15" customHeight="1">
      <c r="B26" s="266"/>
      <c r="C26" s="403" t="s">
        <v>2175</v>
      </c>
      <c r="D26" s="403"/>
      <c r="E26" s="403"/>
      <c r="F26" s="403"/>
      <c r="G26" s="403"/>
      <c r="H26" s="403"/>
      <c r="I26" s="403"/>
      <c r="J26" s="403"/>
      <c r="K26" s="263"/>
    </row>
    <row r="27" spans="2:11" s="1" customFormat="1" ht="15" customHeight="1">
      <c r="B27" s="266"/>
      <c r="C27" s="265"/>
      <c r="D27" s="403" t="s">
        <v>2176</v>
      </c>
      <c r="E27" s="403"/>
      <c r="F27" s="403"/>
      <c r="G27" s="403"/>
      <c r="H27" s="403"/>
      <c r="I27" s="403"/>
      <c r="J27" s="403"/>
      <c r="K27" s="263"/>
    </row>
    <row r="28" spans="2:11" s="1" customFormat="1" ht="15" customHeight="1">
      <c r="B28" s="266"/>
      <c r="C28" s="267"/>
      <c r="D28" s="403" t="s">
        <v>2177</v>
      </c>
      <c r="E28" s="403"/>
      <c r="F28" s="403"/>
      <c r="G28" s="403"/>
      <c r="H28" s="403"/>
      <c r="I28" s="403"/>
      <c r="J28" s="403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403" t="s">
        <v>2178</v>
      </c>
      <c r="E30" s="403"/>
      <c r="F30" s="403"/>
      <c r="G30" s="403"/>
      <c r="H30" s="403"/>
      <c r="I30" s="403"/>
      <c r="J30" s="403"/>
      <c r="K30" s="263"/>
    </row>
    <row r="31" spans="2:11" s="1" customFormat="1" ht="15" customHeight="1">
      <c r="B31" s="266"/>
      <c r="C31" s="267"/>
      <c r="D31" s="403" t="s">
        <v>2179</v>
      </c>
      <c r="E31" s="403"/>
      <c r="F31" s="403"/>
      <c r="G31" s="403"/>
      <c r="H31" s="403"/>
      <c r="I31" s="403"/>
      <c r="J31" s="403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403" t="s">
        <v>2180</v>
      </c>
      <c r="E33" s="403"/>
      <c r="F33" s="403"/>
      <c r="G33" s="403"/>
      <c r="H33" s="403"/>
      <c r="I33" s="403"/>
      <c r="J33" s="403"/>
      <c r="K33" s="263"/>
    </row>
    <row r="34" spans="2:11" s="1" customFormat="1" ht="15" customHeight="1">
      <c r="B34" s="266"/>
      <c r="C34" s="267"/>
      <c r="D34" s="403" t="s">
        <v>2181</v>
      </c>
      <c r="E34" s="403"/>
      <c r="F34" s="403"/>
      <c r="G34" s="403"/>
      <c r="H34" s="403"/>
      <c r="I34" s="403"/>
      <c r="J34" s="403"/>
      <c r="K34" s="263"/>
    </row>
    <row r="35" spans="2:11" s="1" customFormat="1" ht="15" customHeight="1">
      <c r="B35" s="266"/>
      <c r="C35" s="267"/>
      <c r="D35" s="403" t="s">
        <v>2182</v>
      </c>
      <c r="E35" s="403"/>
      <c r="F35" s="403"/>
      <c r="G35" s="403"/>
      <c r="H35" s="403"/>
      <c r="I35" s="403"/>
      <c r="J35" s="403"/>
      <c r="K35" s="263"/>
    </row>
    <row r="36" spans="2:11" s="1" customFormat="1" ht="15" customHeight="1">
      <c r="B36" s="266"/>
      <c r="C36" s="267"/>
      <c r="D36" s="265"/>
      <c r="E36" s="268" t="s">
        <v>132</v>
      </c>
      <c r="F36" s="265"/>
      <c r="G36" s="403" t="s">
        <v>2183</v>
      </c>
      <c r="H36" s="403"/>
      <c r="I36" s="403"/>
      <c r="J36" s="403"/>
      <c r="K36" s="263"/>
    </row>
    <row r="37" spans="2:11" s="1" customFormat="1" ht="30.75" customHeight="1">
      <c r="B37" s="266"/>
      <c r="C37" s="267"/>
      <c r="D37" s="265"/>
      <c r="E37" s="268" t="s">
        <v>2184</v>
      </c>
      <c r="F37" s="265"/>
      <c r="G37" s="403" t="s">
        <v>2185</v>
      </c>
      <c r="H37" s="403"/>
      <c r="I37" s="403"/>
      <c r="J37" s="403"/>
      <c r="K37" s="263"/>
    </row>
    <row r="38" spans="2:11" s="1" customFormat="1" ht="15" customHeight="1">
      <c r="B38" s="266"/>
      <c r="C38" s="267"/>
      <c r="D38" s="265"/>
      <c r="E38" s="268" t="s">
        <v>53</v>
      </c>
      <c r="F38" s="265"/>
      <c r="G38" s="403" t="s">
        <v>2186</v>
      </c>
      <c r="H38" s="403"/>
      <c r="I38" s="403"/>
      <c r="J38" s="403"/>
      <c r="K38" s="263"/>
    </row>
    <row r="39" spans="2:11" s="1" customFormat="1" ht="15" customHeight="1">
      <c r="B39" s="266"/>
      <c r="C39" s="267"/>
      <c r="D39" s="265"/>
      <c r="E39" s="268" t="s">
        <v>54</v>
      </c>
      <c r="F39" s="265"/>
      <c r="G39" s="403" t="s">
        <v>2187</v>
      </c>
      <c r="H39" s="403"/>
      <c r="I39" s="403"/>
      <c r="J39" s="403"/>
      <c r="K39" s="263"/>
    </row>
    <row r="40" spans="2:11" s="1" customFormat="1" ht="15" customHeight="1">
      <c r="B40" s="266"/>
      <c r="C40" s="267"/>
      <c r="D40" s="265"/>
      <c r="E40" s="268" t="s">
        <v>133</v>
      </c>
      <c r="F40" s="265"/>
      <c r="G40" s="403" t="s">
        <v>2188</v>
      </c>
      <c r="H40" s="403"/>
      <c r="I40" s="403"/>
      <c r="J40" s="403"/>
      <c r="K40" s="263"/>
    </row>
    <row r="41" spans="2:11" s="1" customFormat="1" ht="15" customHeight="1">
      <c r="B41" s="266"/>
      <c r="C41" s="267"/>
      <c r="D41" s="265"/>
      <c r="E41" s="268" t="s">
        <v>134</v>
      </c>
      <c r="F41" s="265"/>
      <c r="G41" s="403" t="s">
        <v>2189</v>
      </c>
      <c r="H41" s="403"/>
      <c r="I41" s="403"/>
      <c r="J41" s="403"/>
      <c r="K41" s="263"/>
    </row>
    <row r="42" spans="2:11" s="1" customFormat="1" ht="15" customHeight="1">
      <c r="B42" s="266"/>
      <c r="C42" s="267"/>
      <c r="D42" s="265"/>
      <c r="E42" s="268" t="s">
        <v>2190</v>
      </c>
      <c r="F42" s="265"/>
      <c r="G42" s="403" t="s">
        <v>2191</v>
      </c>
      <c r="H42" s="403"/>
      <c r="I42" s="403"/>
      <c r="J42" s="403"/>
      <c r="K42" s="263"/>
    </row>
    <row r="43" spans="2:11" s="1" customFormat="1" ht="15" customHeight="1">
      <c r="B43" s="266"/>
      <c r="C43" s="267"/>
      <c r="D43" s="265"/>
      <c r="E43" s="268"/>
      <c r="F43" s="265"/>
      <c r="G43" s="403" t="s">
        <v>2192</v>
      </c>
      <c r="H43" s="403"/>
      <c r="I43" s="403"/>
      <c r="J43" s="403"/>
      <c r="K43" s="263"/>
    </row>
    <row r="44" spans="2:11" s="1" customFormat="1" ht="15" customHeight="1">
      <c r="B44" s="266"/>
      <c r="C44" s="267"/>
      <c r="D44" s="265"/>
      <c r="E44" s="268" t="s">
        <v>2193</v>
      </c>
      <c r="F44" s="265"/>
      <c r="G44" s="403" t="s">
        <v>2194</v>
      </c>
      <c r="H44" s="403"/>
      <c r="I44" s="403"/>
      <c r="J44" s="403"/>
      <c r="K44" s="263"/>
    </row>
    <row r="45" spans="2:11" s="1" customFormat="1" ht="15" customHeight="1">
      <c r="B45" s="266"/>
      <c r="C45" s="267"/>
      <c r="D45" s="265"/>
      <c r="E45" s="268" t="s">
        <v>136</v>
      </c>
      <c r="F45" s="265"/>
      <c r="G45" s="403" t="s">
        <v>2195</v>
      </c>
      <c r="H45" s="403"/>
      <c r="I45" s="403"/>
      <c r="J45" s="403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403" t="s">
        <v>2196</v>
      </c>
      <c r="E47" s="403"/>
      <c r="F47" s="403"/>
      <c r="G47" s="403"/>
      <c r="H47" s="403"/>
      <c r="I47" s="403"/>
      <c r="J47" s="403"/>
      <c r="K47" s="263"/>
    </row>
    <row r="48" spans="2:11" s="1" customFormat="1" ht="15" customHeight="1">
      <c r="B48" s="266"/>
      <c r="C48" s="267"/>
      <c r="D48" s="267"/>
      <c r="E48" s="403" t="s">
        <v>2197</v>
      </c>
      <c r="F48" s="403"/>
      <c r="G48" s="403"/>
      <c r="H48" s="403"/>
      <c r="I48" s="403"/>
      <c r="J48" s="403"/>
      <c r="K48" s="263"/>
    </row>
    <row r="49" spans="2:11" s="1" customFormat="1" ht="15" customHeight="1">
      <c r="B49" s="266"/>
      <c r="C49" s="267"/>
      <c r="D49" s="267"/>
      <c r="E49" s="403" t="s">
        <v>2198</v>
      </c>
      <c r="F49" s="403"/>
      <c r="G49" s="403"/>
      <c r="H49" s="403"/>
      <c r="I49" s="403"/>
      <c r="J49" s="403"/>
      <c r="K49" s="263"/>
    </row>
    <row r="50" spans="2:11" s="1" customFormat="1" ht="15" customHeight="1">
      <c r="B50" s="266"/>
      <c r="C50" s="267"/>
      <c r="D50" s="267"/>
      <c r="E50" s="403" t="s">
        <v>2199</v>
      </c>
      <c r="F50" s="403"/>
      <c r="G50" s="403"/>
      <c r="H50" s="403"/>
      <c r="I50" s="403"/>
      <c r="J50" s="403"/>
      <c r="K50" s="263"/>
    </row>
    <row r="51" spans="2:11" s="1" customFormat="1" ht="15" customHeight="1">
      <c r="B51" s="266"/>
      <c r="C51" s="267"/>
      <c r="D51" s="403" t="s">
        <v>2200</v>
      </c>
      <c r="E51" s="403"/>
      <c r="F51" s="403"/>
      <c r="G51" s="403"/>
      <c r="H51" s="403"/>
      <c r="I51" s="403"/>
      <c r="J51" s="403"/>
      <c r="K51" s="263"/>
    </row>
    <row r="52" spans="2:11" s="1" customFormat="1" ht="25.5" customHeight="1">
      <c r="B52" s="262"/>
      <c r="C52" s="404" t="s">
        <v>2201</v>
      </c>
      <c r="D52" s="404"/>
      <c r="E52" s="404"/>
      <c r="F52" s="404"/>
      <c r="G52" s="404"/>
      <c r="H52" s="404"/>
      <c r="I52" s="404"/>
      <c r="J52" s="404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403" t="s">
        <v>2202</v>
      </c>
      <c r="D54" s="403"/>
      <c r="E54" s="403"/>
      <c r="F54" s="403"/>
      <c r="G54" s="403"/>
      <c r="H54" s="403"/>
      <c r="I54" s="403"/>
      <c r="J54" s="403"/>
      <c r="K54" s="263"/>
    </row>
    <row r="55" spans="2:11" s="1" customFormat="1" ht="15" customHeight="1">
      <c r="B55" s="262"/>
      <c r="C55" s="403" t="s">
        <v>2203</v>
      </c>
      <c r="D55" s="403"/>
      <c r="E55" s="403"/>
      <c r="F55" s="403"/>
      <c r="G55" s="403"/>
      <c r="H55" s="403"/>
      <c r="I55" s="403"/>
      <c r="J55" s="403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403" t="s">
        <v>2204</v>
      </c>
      <c r="D57" s="403"/>
      <c r="E57" s="403"/>
      <c r="F57" s="403"/>
      <c r="G57" s="403"/>
      <c r="H57" s="403"/>
      <c r="I57" s="403"/>
      <c r="J57" s="403"/>
      <c r="K57" s="263"/>
    </row>
    <row r="58" spans="2:11" s="1" customFormat="1" ht="15" customHeight="1">
      <c r="B58" s="262"/>
      <c r="C58" s="267"/>
      <c r="D58" s="403" t="s">
        <v>2205</v>
      </c>
      <c r="E58" s="403"/>
      <c r="F58" s="403"/>
      <c r="G58" s="403"/>
      <c r="H58" s="403"/>
      <c r="I58" s="403"/>
      <c r="J58" s="403"/>
      <c r="K58" s="263"/>
    </row>
    <row r="59" spans="2:11" s="1" customFormat="1" ht="15" customHeight="1">
      <c r="B59" s="262"/>
      <c r="C59" s="267"/>
      <c r="D59" s="403" t="s">
        <v>2206</v>
      </c>
      <c r="E59" s="403"/>
      <c r="F59" s="403"/>
      <c r="G59" s="403"/>
      <c r="H59" s="403"/>
      <c r="I59" s="403"/>
      <c r="J59" s="403"/>
      <c r="K59" s="263"/>
    </row>
    <row r="60" spans="2:11" s="1" customFormat="1" ht="15" customHeight="1">
      <c r="B60" s="262"/>
      <c r="C60" s="267"/>
      <c r="D60" s="403" t="s">
        <v>2207</v>
      </c>
      <c r="E60" s="403"/>
      <c r="F60" s="403"/>
      <c r="G60" s="403"/>
      <c r="H60" s="403"/>
      <c r="I60" s="403"/>
      <c r="J60" s="403"/>
      <c r="K60" s="263"/>
    </row>
    <row r="61" spans="2:11" s="1" customFormat="1" ht="15" customHeight="1">
      <c r="B61" s="262"/>
      <c r="C61" s="267"/>
      <c r="D61" s="403" t="s">
        <v>2208</v>
      </c>
      <c r="E61" s="403"/>
      <c r="F61" s="403"/>
      <c r="G61" s="403"/>
      <c r="H61" s="403"/>
      <c r="I61" s="403"/>
      <c r="J61" s="403"/>
      <c r="K61" s="263"/>
    </row>
    <row r="62" spans="2:11" s="1" customFormat="1" ht="15" customHeight="1">
      <c r="B62" s="262"/>
      <c r="C62" s="267"/>
      <c r="D62" s="402" t="s">
        <v>2209</v>
      </c>
      <c r="E62" s="402"/>
      <c r="F62" s="402"/>
      <c r="G62" s="402"/>
      <c r="H62" s="402"/>
      <c r="I62" s="402"/>
      <c r="J62" s="402"/>
      <c r="K62" s="263"/>
    </row>
    <row r="63" spans="2:11" s="1" customFormat="1" ht="15" customHeight="1">
      <c r="B63" s="262"/>
      <c r="C63" s="267"/>
      <c r="D63" s="403" t="s">
        <v>2210</v>
      </c>
      <c r="E63" s="403"/>
      <c r="F63" s="403"/>
      <c r="G63" s="403"/>
      <c r="H63" s="403"/>
      <c r="I63" s="403"/>
      <c r="J63" s="403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403" t="s">
        <v>2211</v>
      </c>
      <c r="E65" s="403"/>
      <c r="F65" s="403"/>
      <c r="G65" s="403"/>
      <c r="H65" s="403"/>
      <c r="I65" s="403"/>
      <c r="J65" s="403"/>
      <c r="K65" s="263"/>
    </row>
    <row r="66" spans="2:11" s="1" customFormat="1" ht="15" customHeight="1">
      <c r="B66" s="262"/>
      <c r="C66" s="267"/>
      <c r="D66" s="402" t="s">
        <v>2212</v>
      </c>
      <c r="E66" s="402"/>
      <c r="F66" s="402"/>
      <c r="G66" s="402"/>
      <c r="H66" s="402"/>
      <c r="I66" s="402"/>
      <c r="J66" s="402"/>
      <c r="K66" s="263"/>
    </row>
    <row r="67" spans="2:11" s="1" customFormat="1" ht="15" customHeight="1">
      <c r="B67" s="262"/>
      <c r="C67" s="267"/>
      <c r="D67" s="403" t="s">
        <v>2213</v>
      </c>
      <c r="E67" s="403"/>
      <c r="F67" s="403"/>
      <c r="G67" s="403"/>
      <c r="H67" s="403"/>
      <c r="I67" s="403"/>
      <c r="J67" s="403"/>
      <c r="K67" s="263"/>
    </row>
    <row r="68" spans="2:11" s="1" customFormat="1" ht="15" customHeight="1">
      <c r="B68" s="262"/>
      <c r="C68" s="267"/>
      <c r="D68" s="403" t="s">
        <v>2214</v>
      </c>
      <c r="E68" s="403"/>
      <c r="F68" s="403"/>
      <c r="G68" s="403"/>
      <c r="H68" s="403"/>
      <c r="I68" s="403"/>
      <c r="J68" s="403"/>
      <c r="K68" s="263"/>
    </row>
    <row r="69" spans="2:11" s="1" customFormat="1" ht="15" customHeight="1">
      <c r="B69" s="262"/>
      <c r="C69" s="267"/>
      <c r="D69" s="403" t="s">
        <v>2215</v>
      </c>
      <c r="E69" s="403"/>
      <c r="F69" s="403"/>
      <c r="G69" s="403"/>
      <c r="H69" s="403"/>
      <c r="I69" s="403"/>
      <c r="J69" s="403"/>
      <c r="K69" s="263"/>
    </row>
    <row r="70" spans="2:11" s="1" customFormat="1" ht="15" customHeight="1">
      <c r="B70" s="262"/>
      <c r="C70" s="267"/>
      <c r="D70" s="403" t="s">
        <v>2216</v>
      </c>
      <c r="E70" s="403"/>
      <c r="F70" s="403"/>
      <c r="G70" s="403"/>
      <c r="H70" s="403"/>
      <c r="I70" s="403"/>
      <c r="J70" s="403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401" t="s">
        <v>2217</v>
      </c>
      <c r="D75" s="401"/>
      <c r="E75" s="401"/>
      <c r="F75" s="401"/>
      <c r="G75" s="401"/>
      <c r="H75" s="401"/>
      <c r="I75" s="401"/>
      <c r="J75" s="401"/>
      <c r="K75" s="280"/>
    </row>
    <row r="76" spans="2:11" s="1" customFormat="1" ht="17.25" customHeight="1">
      <c r="B76" s="279"/>
      <c r="C76" s="281" t="s">
        <v>2218</v>
      </c>
      <c r="D76" s="281"/>
      <c r="E76" s="281"/>
      <c r="F76" s="281" t="s">
        <v>2219</v>
      </c>
      <c r="G76" s="282"/>
      <c r="H76" s="281" t="s">
        <v>54</v>
      </c>
      <c r="I76" s="281" t="s">
        <v>57</v>
      </c>
      <c r="J76" s="281" t="s">
        <v>2220</v>
      </c>
      <c r="K76" s="280"/>
    </row>
    <row r="77" spans="2:11" s="1" customFormat="1" ht="17.25" customHeight="1">
      <c r="B77" s="279"/>
      <c r="C77" s="283" t="s">
        <v>2221</v>
      </c>
      <c r="D77" s="283"/>
      <c r="E77" s="283"/>
      <c r="F77" s="284" t="s">
        <v>2222</v>
      </c>
      <c r="G77" s="285"/>
      <c r="H77" s="283"/>
      <c r="I77" s="283"/>
      <c r="J77" s="283" t="s">
        <v>2223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53</v>
      </c>
      <c r="D79" s="288"/>
      <c r="E79" s="288"/>
      <c r="F79" s="289" t="s">
        <v>2224</v>
      </c>
      <c r="G79" s="290"/>
      <c r="H79" s="268" t="s">
        <v>2225</v>
      </c>
      <c r="I79" s="268" t="s">
        <v>2226</v>
      </c>
      <c r="J79" s="268">
        <v>20</v>
      </c>
      <c r="K79" s="280"/>
    </row>
    <row r="80" spans="2:11" s="1" customFormat="1" ht="15" customHeight="1">
      <c r="B80" s="279"/>
      <c r="C80" s="268" t="s">
        <v>2227</v>
      </c>
      <c r="D80" s="268"/>
      <c r="E80" s="268"/>
      <c r="F80" s="289" t="s">
        <v>2224</v>
      </c>
      <c r="G80" s="290"/>
      <c r="H80" s="268" t="s">
        <v>2228</v>
      </c>
      <c r="I80" s="268" t="s">
        <v>2226</v>
      </c>
      <c r="J80" s="268">
        <v>120</v>
      </c>
      <c r="K80" s="280"/>
    </row>
    <row r="81" spans="2:11" s="1" customFormat="1" ht="15" customHeight="1">
      <c r="B81" s="291"/>
      <c r="C81" s="268" t="s">
        <v>2229</v>
      </c>
      <c r="D81" s="268"/>
      <c r="E81" s="268"/>
      <c r="F81" s="289" t="s">
        <v>2230</v>
      </c>
      <c r="G81" s="290"/>
      <c r="H81" s="268" t="s">
        <v>2231</v>
      </c>
      <c r="I81" s="268" t="s">
        <v>2226</v>
      </c>
      <c r="J81" s="268">
        <v>50</v>
      </c>
      <c r="K81" s="280"/>
    </row>
    <row r="82" spans="2:11" s="1" customFormat="1" ht="15" customHeight="1">
      <c r="B82" s="291"/>
      <c r="C82" s="268" t="s">
        <v>2232</v>
      </c>
      <c r="D82" s="268"/>
      <c r="E82" s="268"/>
      <c r="F82" s="289" t="s">
        <v>2224</v>
      </c>
      <c r="G82" s="290"/>
      <c r="H82" s="268" t="s">
        <v>2233</v>
      </c>
      <c r="I82" s="268" t="s">
        <v>2234</v>
      </c>
      <c r="J82" s="268"/>
      <c r="K82" s="280"/>
    </row>
    <row r="83" spans="2:11" s="1" customFormat="1" ht="15" customHeight="1">
      <c r="B83" s="291"/>
      <c r="C83" s="292" t="s">
        <v>2235</v>
      </c>
      <c r="D83" s="292"/>
      <c r="E83" s="292"/>
      <c r="F83" s="293" t="s">
        <v>2230</v>
      </c>
      <c r="G83" s="292"/>
      <c r="H83" s="292" t="s">
        <v>2236</v>
      </c>
      <c r="I83" s="292" t="s">
        <v>2226</v>
      </c>
      <c r="J83" s="292">
        <v>15</v>
      </c>
      <c r="K83" s="280"/>
    </row>
    <row r="84" spans="2:11" s="1" customFormat="1" ht="15" customHeight="1">
      <c r="B84" s="291"/>
      <c r="C84" s="292" t="s">
        <v>2237</v>
      </c>
      <c r="D84" s="292"/>
      <c r="E84" s="292"/>
      <c r="F84" s="293" t="s">
        <v>2230</v>
      </c>
      <c r="G84" s="292"/>
      <c r="H84" s="292" t="s">
        <v>2238</v>
      </c>
      <c r="I84" s="292" t="s">
        <v>2226</v>
      </c>
      <c r="J84" s="292">
        <v>15</v>
      </c>
      <c r="K84" s="280"/>
    </row>
    <row r="85" spans="2:11" s="1" customFormat="1" ht="15" customHeight="1">
      <c r="B85" s="291"/>
      <c r="C85" s="292" t="s">
        <v>2239</v>
      </c>
      <c r="D85" s="292"/>
      <c r="E85" s="292"/>
      <c r="F85" s="293" t="s">
        <v>2230</v>
      </c>
      <c r="G85" s="292"/>
      <c r="H85" s="292" t="s">
        <v>2240</v>
      </c>
      <c r="I85" s="292" t="s">
        <v>2226</v>
      </c>
      <c r="J85" s="292">
        <v>20</v>
      </c>
      <c r="K85" s="280"/>
    </row>
    <row r="86" spans="2:11" s="1" customFormat="1" ht="15" customHeight="1">
      <c r="B86" s="291"/>
      <c r="C86" s="292" t="s">
        <v>2241</v>
      </c>
      <c r="D86" s="292"/>
      <c r="E86" s="292"/>
      <c r="F86" s="293" t="s">
        <v>2230</v>
      </c>
      <c r="G86" s="292"/>
      <c r="H86" s="292" t="s">
        <v>2242</v>
      </c>
      <c r="I86" s="292" t="s">
        <v>2226</v>
      </c>
      <c r="J86" s="292">
        <v>20</v>
      </c>
      <c r="K86" s="280"/>
    </row>
    <row r="87" spans="2:11" s="1" customFormat="1" ht="15" customHeight="1">
      <c r="B87" s="291"/>
      <c r="C87" s="268" t="s">
        <v>2243</v>
      </c>
      <c r="D87" s="268"/>
      <c r="E87" s="268"/>
      <c r="F87" s="289" t="s">
        <v>2230</v>
      </c>
      <c r="G87" s="290"/>
      <c r="H87" s="268" t="s">
        <v>2244</v>
      </c>
      <c r="I87" s="268" t="s">
        <v>2226</v>
      </c>
      <c r="J87" s="268">
        <v>50</v>
      </c>
      <c r="K87" s="280"/>
    </row>
    <row r="88" spans="2:11" s="1" customFormat="1" ht="15" customHeight="1">
      <c r="B88" s="291"/>
      <c r="C88" s="268" t="s">
        <v>2245</v>
      </c>
      <c r="D88" s="268"/>
      <c r="E88" s="268"/>
      <c r="F88" s="289" t="s">
        <v>2230</v>
      </c>
      <c r="G88" s="290"/>
      <c r="H88" s="268" t="s">
        <v>2246</v>
      </c>
      <c r="I88" s="268" t="s">
        <v>2226</v>
      </c>
      <c r="J88" s="268">
        <v>20</v>
      </c>
      <c r="K88" s="280"/>
    </row>
    <row r="89" spans="2:11" s="1" customFormat="1" ht="15" customHeight="1">
      <c r="B89" s="291"/>
      <c r="C89" s="268" t="s">
        <v>2247</v>
      </c>
      <c r="D89" s="268"/>
      <c r="E89" s="268"/>
      <c r="F89" s="289" t="s">
        <v>2230</v>
      </c>
      <c r="G89" s="290"/>
      <c r="H89" s="268" t="s">
        <v>2248</v>
      </c>
      <c r="I89" s="268" t="s">
        <v>2226</v>
      </c>
      <c r="J89" s="268">
        <v>20</v>
      </c>
      <c r="K89" s="280"/>
    </row>
    <row r="90" spans="2:11" s="1" customFormat="1" ht="15" customHeight="1">
      <c r="B90" s="291"/>
      <c r="C90" s="268" t="s">
        <v>2249</v>
      </c>
      <c r="D90" s="268"/>
      <c r="E90" s="268"/>
      <c r="F90" s="289" t="s">
        <v>2230</v>
      </c>
      <c r="G90" s="290"/>
      <c r="H90" s="268" t="s">
        <v>2250</v>
      </c>
      <c r="I90" s="268" t="s">
        <v>2226</v>
      </c>
      <c r="J90" s="268">
        <v>50</v>
      </c>
      <c r="K90" s="280"/>
    </row>
    <row r="91" spans="2:11" s="1" customFormat="1" ht="15" customHeight="1">
      <c r="B91" s="291"/>
      <c r="C91" s="268" t="s">
        <v>2251</v>
      </c>
      <c r="D91" s="268"/>
      <c r="E91" s="268"/>
      <c r="F91" s="289" t="s">
        <v>2230</v>
      </c>
      <c r="G91" s="290"/>
      <c r="H91" s="268" t="s">
        <v>2251</v>
      </c>
      <c r="I91" s="268" t="s">
        <v>2226</v>
      </c>
      <c r="J91" s="268">
        <v>50</v>
      </c>
      <c r="K91" s="280"/>
    </row>
    <row r="92" spans="2:11" s="1" customFormat="1" ht="15" customHeight="1">
      <c r="B92" s="291"/>
      <c r="C92" s="268" t="s">
        <v>2252</v>
      </c>
      <c r="D92" s="268"/>
      <c r="E92" s="268"/>
      <c r="F92" s="289" t="s">
        <v>2230</v>
      </c>
      <c r="G92" s="290"/>
      <c r="H92" s="268" t="s">
        <v>2253</v>
      </c>
      <c r="I92" s="268" t="s">
        <v>2226</v>
      </c>
      <c r="J92" s="268">
        <v>255</v>
      </c>
      <c r="K92" s="280"/>
    </row>
    <row r="93" spans="2:11" s="1" customFormat="1" ht="15" customHeight="1">
      <c r="B93" s="291"/>
      <c r="C93" s="268" t="s">
        <v>2254</v>
      </c>
      <c r="D93" s="268"/>
      <c r="E93" s="268"/>
      <c r="F93" s="289" t="s">
        <v>2224</v>
      </c>
      <c r="G93" s="290"/>
      <c r="H93" s="268" t="s">
        <v>2255</v>
      </c>
      <c r="I93" s="268" t="s">
        <v>2256</v>
      </c>
      <c r="J93" s="268"/>
      <c r="K93" s="280"/>
    </row>
    <row r="94" spans="2:11" s="1" customFormat="1" ht="15" customHeight="1">
      <c r="B94" s="291"/>
      <c r="C94" s="268" t="s">
        <v>2257</v>
      </c>
      <c r="D94" s="268"/>
      <c r="E94" s="268"/>
      <c r="F94" s="289" t="s">
        <v>2224</v>
      </c>
      <c r="G94" s="290"/>
      <c r="H94" s="268" t="s">
        <v>2258</v>
      </c>
      <c r="I94" s="268" t="s">
        <v>2259</v>
      </c>
      <c r="J94" s="268"/>
      <c r="K94" s="280"/>
    </row>
    <row r="95" spans="2:11" s="1" customFormat="1" ht="15" customHeight="1">
      <c r="B95" s="291"/>
      <c r="C95" s="268" t="s">
        <v>2260</v>
      </c>
      <c r="D95" s="268"/>
      <c r="E95" s="268"/>
      <c r="F95" s="289" t="s">
        <v>2224</v>
      </c>
      <c r="G95" s="290"/>
      <c r="H95" s="268" t="s">
        <v>2260</v>
      </c>
      <c r="I95" s="268" t="s">
        <v>2259</v>
      </c>
      <c r="J95" s="268"/>
      <c r="K95" s="280"/>
    </row>
    <row r="96" spans="2:11" s="1" customFormat="1" ht="15" customHeight="1">
      <c r="B96" s="291"/>
      <c r="C96" s="268" t="s">
        <v>38</v>
      </c>
      <c r="D96" s="268"/>
      <c r="E96" s="268"/>
      <c r="F96" s="289" t="s">
        <v>2224</v>
      </c>
      <c r="G96" s="290"/>
      <c r="H96" s="268" t="s">
        <v>2261</v>
      </c>
      <c r="I96" s="268" t="s">
        <v>2259</v>
      </c>
      <c r="J96" s="268"/>
      <c r="K96" s="280"/>
    </row>
    <row r="97" spans="2:11" s="1" customFormat="1" ht="15" customHeight="1">
      <c r="B97" s="291"/>
      <c r="C97" s="268" t="s">
        <v>48</v>
      </c>
      <c r="D97" s="268"/>
      <c r="E97" s="268"/>
      <c r="F97" s="289" t="s">
        <v>2224</v>
      </c>
      <c r="G97" s="290"/>
      <c r="H97" s="268" t="s">
        <v>2262</v>
      </c>
      <c r="I97" s="268" t="s">
        <v>2259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401" t="s">
        <v>2263</v>
      </c>
      <c r="D102" s="401"/>
      <c r="E102" s="401"/>
      <c r="F102" s="401"/>
      <c r="G102" s="401"/>
      <c r="H102" s="401"/>
      <c r="I102" s="401"/>
      <c r="J102" s="401"/>
      <c r="K102" s="280"/>
    </row>
    <row r="103" spans="2:11" s="1" customFormat="1" ht="17.25" customHeight="1">
      <c r="B103" s="279"/>
      <c r="C103" s="281" t="s">
        <v>2218</v>
      </c>
      <c r="D103" s="281"/>
      <c r="E103" s="281"/>
      <c r="F103" s="281" t="s">
        <v>2219</v>
      </c>
      <c r="G103" s="282"/>
      <c r="H103" s="281" t="s">
        <v>54</v>
      </c>
      <c r="I103" s="281" t="s">
        <v>57</v>
      </c>
      <c r="J103" s="281" t="s">
        <v>2220</v>
      </c>
      <c r="K103" s="280"/>
    </row>
    <row r="104" spans="2:11" s="1" customFormat="1" ht="17.25" customHeight="1">
      <c r="B104" s="279"/>
      <c r="C104" s="283" t="s">
        <v>2221</v>
      </c>
      <c r="D104" s="283"/>
      <c r="E104" s="283"/>
      <c r="F104" s="284" t="s">
        <v>2222</v>
      </c>
      <c r="G104" s="285"/>
      <c r="H104" s="283"/>
      <c r="I104" s="283"/>
      <c r="J104" s="283" t="s">
        <v>2223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53</v>
      </c>
      <c r="D106" s="288"/>
      <c r="E106" s="288"/>
      <c r="F106" s="289" t="s">
        <v>2224</v>
      </c>
      <c r="G106" s="268"/>
      <c r="H106" s="268" t="s">
        <v>2264</v>
      </c>
      <c r="I106" s="268" t="s">
        <v>2226</v>
      </c>
      <c r="J106" s="268">
        <v>20</v>
      </c>
      <c r="K106" s="280"/>
    </row>
    <row r="107" spans="2:11" s="1" customFormat="1" ht="15" customHeight="1">
      <c r="B107" s="279"/>
      <c r="C107" s="268" t="s">
        <v>2227</v>
      </c>
      <c r="D107" s="268"/>
      <c r="E107" s="268"/>
      <c r="F107" s="289" t="s">
        <v>2224</v>
      </c>
      <c r="G107" s="268"/>
      <c r="H107" s="268" t="s">
        <v>2264</v>
      </c>
      <c r="I107" s="268" t="s">
        <v>2226</v>
      </c>
      <c r="J107" s="268">
        <v>120</v>
      </c>
      <c r="K107" s="280"/>
    </row>
    <row r="108" spans="2:11" s="1" customFormat="1" ht="15" customHeight="1">
      <c r="B108" s="291"/>
      <c r="C108" s="268" t="s">
        <v>2229</v>
      </c>
      <c r="D108" s="268"/>
      <c r="E108" s="268"/>
      <c r="F108" s="289" t="s">
        <v>2230</v>
      </c>
      <c r="G108" s="268"/>
      <c r="H108" s="268" t="s">
        <v>2264</v>
      </c>
      <c r="I108" s="268" t="s">
        <v>2226</v>
      </c>
      <c r="J108" s="268">
        <v>50</v>
      </c>
      <c r="K108" s="280"/>
    </row>
    <row r="109" spans="2:11" s="1" customFormat="1" ht="15" customHeight="1">
      <c r="B109" s="291"/>
      <c r="C109" s="268" t="s">
        <v>2232</v>
      </c>
      <c r="D109" s="268"/>
      <c r="E109" s="268"/>
      <c r="F109" s="289" t="s">
        <v>2224</v>
      </c>
      <c r="G109" s="268"/>
      <c r="H109" s="268" t="s">
        <v>2264</v>
      </c>
      <c r="I109" s="268" t="s">
        <v>2234</v>
      </c>
      <c r="J109" s="268"/>
      <c r="K109" s="280"/>
    </row>
    <row r="110" spans="2:11" s="1" customFormat="1" ht="15" customHeight="1">
      <c r="B110" s="291"/>
      <c r="C110" s="268" t="s">
        <v>2243</v>
      </c>
      <c r="D110" s="268"/>
      <c r="E110" s="268"/>
      <c r="F110" s="289" t="s">
        <v>2230</v>
      </c>
      <c r="G110" s="268"/>
      <c r="H110" s="268" t="s">
        <v>2264</v>
      </c>
      <c r="I110" s="268" t="s">
        <v>2226</v>
      </c>
      <c r="J110" s="268">
        <v>50</v>
      </c>
      <c r="K110" s="280"/>
    </row>
    <row r="111" spans="2:11" s="1" customFormat="1" ht="15" customHeight="1">
      <c r="B111" s="291"/>
      <c r="C111" s="268" t="s">
        <v>2251</v>
      </c>
      <c r="D111" s="268"/>
      <c r="E111" s="268"/>
      <c r="F111" s="289" t="s">
        <v>2230</v>
      </c>
      <c r="G111" s="268"/>
      <c r="H111" s="268" t="s">
        <v>2264</v>
      </c>
      <c r="I111" s="268" t="s">
        <v>2226</v>
      </c>
      <c r="J111" s="268">
        <v>50</v>
      </c>
      <c r="K111" s="280"/>
    </row>
    <row r="112" spans="2:11" s="1" customFormat="1" ht="15" customHeight="1">
      <c r="B112" s="291"/>
      <c r="C112" s="268" t="s">
        <v>2249</v>
      </c>
      <c r="D112" s="268"/>
      <c r="E112" s="268"/>
      <c r="F112" s="289" t="s">
        <v>2230</v>
      </c>
      <c r="G112" s="268"/>
      <c r="H112" s="268" t="s">
        <v>2264</v>
      </c>
      <c r="I112" s="268" t="s">
        <v>2226</v>
      </c>
      <c r="J112" s="268">
        <v>50</v>
      </c>
      <c r="K112" s="280"/>
    </row>
    <row r="113" spans="2:11" s="1" customFormat="1" ht="15" customHeight="1">
      <c r="B113" s="291"/>
      <c r="C113" s="268" t="s">
        <v>53</v>
      </c>
      <c r="D113" s="268"/>
      <c r="E113" s="268"/>
      <c r="F113" s="289" t="s">
        <v>2224</v>
      </c>
      <c r="G113" s="268"/>
      <c r="H113" s="268" t="s">
        <v>2265</v>
      </c>
      <c r="I113" s="268" t="s">
        <v>2226</v>
      </c>
      <c r="J113" s="268">
        <v>20</v>
      </c>
      <c r="K113" s="280"/>
    </row>
    <row r="114" spans="2:11" s="1" customFormat="1" ht="15" customHeight="1">
      <c r="B114" s="291"/>
      <c r="C114" s="268" t="s">
        <v>2266</v>
      </c>
      <c r="D114" s="268"/>
      <c r="E114" s="268"/>
      <c r="F114" s="289" t="s">
        <v>2224</v>
      </c>
      <c r="G114" s="268"/>
      <c r="H114" s="268" t="s">
        <v>2267</v>
      </c>
      <c r="I114" s="268" t="s">
        <v>2226</v>
      </c>
      <c r="J114" s="268">
        <v>120</v>
      </c>
      <c r="K114" s="280"/>
    </row>
    <row r="115" spans="2:11" s="1" customFormat="1" ht="15" customHeight="1">
      <c r="B115" s="291"/>
      <c r="C115" s="268" t="s">
        <v>38</v>
      </c>
      <c r="D115" s="268"/>
      <c r="E115" s="268"/>
      <c r="F115" s="289" t="s">
        <v>2224</v>
      </c>
      <c r="G115" s="268"/>
      <c r="H115" s="268" t="s">
        <v>2268</v>
      </c>
      <c r="I115" s="268" t="s">
        <v>2259</v>
      </c>
      <c r="J115" s="268"/>
      <c r="K115" s="280"/>
    </row>
    <row r="116" spans="2:11" s="1" customFormat="1" ht="15" customHeight="1">
      <c r="B116" s="291"/>
      <c r="C116" s="268" t="s">
        <v>48</v>
      </c>
      <c r="D116" s="268"/>
      <c r="E116" s="268"/>
      <c r="F116" s="289" t="s">
        <v>2224</v>
      </c>
      <c r="G116" s="268"/>
      <c r="H116" s="268" t="s">
        <v>2269</v>
      </c>
      <c r="I116" s="268" t="s">
        <v>2259</v>
      </c>
      <c r="J116" s="268"/>
      <c r="K116" s="280"/>
    </row>
    <row r="117" spans="2:11" s="1" customFormat="1" ht="15" customHeight="1">
      <c r="B117" s="291"/>
      <c r="C117" s="268" t="s">
        <v>57</v>
      </c>
      <c r="D117" s="268"/>
      <c r="E117" s="268"/>
      <c r="F117" s="289" t="s">
        <v>2224</v>
      </c>
      <c r="G117" s="268"/>
      <c r="H117" s="268" t="s">
        <v>2270</v>
      </c>
      <c r="I117" s="268" t="s">
        <v>2271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99" t="s">
        <v>2272</v>
      </c>
      <c r="D122" s="399"/>
      <c r="E122" s="399"/>
      <c r="F122" s="399"/>
      <c r="G122" s="399"/>
      <c r="H122" s="399"/>
      <c r="I122" s="399"/>
      <c r="J122" s="399"/>
      <c r="K122" s="308"/>
    </row>
    <row r="123" spans="2:11" s="1" customFormat="1" ht="17.25" customHeight="1">
      <c r="B123" s="309"/>
      <c r="C123" s="281" t="s">
        <v>2218</v>
      </c>
      <c r="D123" s="281"/>
      <c r="E123" s="281"/>
      <c r="F123" s="281" t="s">
        <v>2219</v>
      </c>
      <c r="G123" s="282"/>
      <c r="H123" s="281" t="s">
        <v>54</v>
      </c>
      <c r="I123" s="281" t="s">
        <v>57</v>
      </c>
      <c r="J123" s="281" t="s">
        <v>2220</v>
      </c>
      <c r="K123" s="310"/>
    </row>
    <row r="124" spans="2:11" s="1" customFormat="1" ht="17.25" customHeight="1">
      <c r="B124" s="309"/>
      <c r="C124" s="283" t="s">
        <v>2221</v>
      </c>
      <c r="D124" s="283"/>
      <c r="E124" s="283"/>
      <c r="F124" s="284" t="s">
        <v>2222</v>
      </c>
      <c r="G124" s="285"/>
      <c r="H124" s="283"/>
      <c r="I124" s="283"/>
      <c r="J124" s="283" t="s">
        <v>2223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2227</v>
      </c>
      <c r="D126" s="288"/>
      <c r="E126" s="288"/>
      <c r="F126" s="289" t="s">
        <v>2224</v>
      </c>
      <c r="G126" s="268"/>
      <c r="H126" s="268" t="s">
        <v>2264</v>
      </c>
      <c r="I126" s="268" t="s">
        <v>2226</v>
      </c>
      <c r="J126" s="268">
        <v>120</v>
      </c>
      <c r="K126" s="314"/>
    </row>
    <row r="127" spans="2:11" s="1" customFormat="1" ht="15" customHeight="1">
      <c r="B127" s="311"/>
      <c r="C127" s="268" t="s">
        <v>2273</v>
      </c>
      <c r="D127" s="268"/>
      <c r="E127" s="268"/>
      <c r="F127" s="289" t="s">
        <v>2224</v>
      </c>
      <c r="G127" s="268"/>
      <c r="H127" s="268" t="s">
        <v>2274</v>
      </c>
      <c r="I127" s="268" t="s">
        <v>2226</v>
      </c>
      <c r="J127" s="268" t="s">
        <v>2275</v>
      </c>
      <c r="K127" s="314"/>
    </row>
    <row r="128" spans="2:11" s="1" customFormat="1" ht="15" customHeight="1">
      <c r="B128" s="311"/>
      <c r="C128" s="268" t="s">
        <v>100</v>
      </c>
      <c r="D128" s="268"/>
      <c r="E128" s="268"/>
      <c r="F128" s="289" t="s">
        <v>2224</v>
      </c>
      <c r="G128" s="268"/>
      <c r="H128" s="268" t="s">
        <v>2276</v>
      </c>
      <c r="I128" s="268" t="s">
        <v>2226</v>
      </c>
      <c r="J128" s="268" t="s">
        <v>2275</v>
      </c>
      <c r="K128" s="314"/>
    </row>
    <row r="129" spans="2:11" s="1" customFormat="1" ht="15" customHeight="1">
      <c r="B129" s="311"/>
      <c r="C129" s="268" t="s">
        <v>2235</v>
      </c>
      <c r="D129" s="268"/>
      <c r="E129" s="268"/>
      <c r="F129" s="289" t="s">
        <v>2230</v>
      </c>
      <c r="G129" s="268"/>
      <c r="H129" s="268" t="s">
        <v>2236</v>
      </c>
      <c r="I129" s="268" t="s">
        <v>2226</v>
      </c>
      <c r="J129" s="268">
        <v>15</v>
      </c>
      <c r="K129" s="314"/>
    </row>
    <row r="130" spans="2:11" s="1" customFormat="1" ht="15" customHeight="1">
      <c r="B130" s="311"/>
      <c r="C130" s="292" t="s">
        <v>2237</v>
      </c>
      <c r="D130" s="292"/>
      <c r="E130" s="292"/>
      <c r="F130" s="293" t="s">
        <v>2230</v>
      </c>
      <c r="G130" s="292"/>
      <c r="H130" s="292" t="s">
        <v>2238</v>
      </c>
      <c r="I130" s="292" t="s">
        <v>2226</v>
      </c>
      <c r="J130" s="292">
        <v>15</v>
      </c>
      <c r="K130" s="314"/>
    </row>
    <row r="131" spans="2:11" s="1" customFormat="1" ht="15" customHeight="1">
      <c r="B131" s="311"/>
      <c r="C131" s="292" t="s">
        <v>2239</v>
      </c>
      <c r="D131" s="292"/>
      <c r="E131" s="292"/>
      <c r="F131" s="293" t="s">
        <v>2230</v>
      </c>
      <c r="G131" s="292"/>
      <c r="H131" s="292" t="s">
        <v>2240</v>
      </c>
      <c r="I131" s="292" t="s">
        <v>2226</v>
      </c>
      <c r="J131" s="292">
        <v>20</v>
      </c>
      <c r="K131" s="314"/>
    </row>
    <row r="132" spans="2:11" s="1" customFormat="1" ht="15" customHeight="1">
      <c r="B132" s="311"/>
      <c r="C132" s="292" t="s">
        <v>2241</v>
      </c>
      <c r="D132" s="292"/>
      <c r="E132" s="292"/>
      <c r="F132" s="293" t="s">
        <v>2230</v>
      </c>
      <c r="G132" s="292"/>
      <c r="H132" s="292" t="s">
        <v>2242</v>
      </c>
      <c r="I132" s="292" t="s">
        <v>2226</v>
      </c>
      <c r="J132" s="292">
        <v>20</v>
      </c>
      <c r="K132" s="314"/>
    </row>
    <row r="133" spans="2:11" s="1" customFormat="1" ht="15" customHeight="1">
      <c r="B133" s="311"/>
      <c r="C133" s="268" t="s">
        <v>2229</v>
      </c>
      <c r="D133" s="268"/>
      <c r="E133" s="268"/>
      <c r="F133" s="289" t="s">
        <v>2230</v>
      </c>
      <c r="G133" s="268"/>
      <c r="H133" s="268" t="s">
        <v>2264</v>
      </c>
      <c r="I133" s="268" t="s">
        <v>2226</v>
      </c>
      <c r="J133" s="268">
        <v>50</v>
      </c>
      <c r="K133" s="314"/>
    </row>
    <row r="134" spans="2:11" s="1" customFormat="1" ht="15" customHeight="1">
      <c r="B134" s="311"/>
      <c r="C134" s="268" t="s">
        <v>2243</v>
      </c>
      <c r="D134" s="268"/>
      <c r="E134" s="268"/>
      <c r="F134" s="289" t="s">
        <v>2230</v>
      </c>
      <c r="G134" s="268"/>
      <c r="H134" s="268" t="s">
        <v>2264</v>
      </c>
      <c r="I134" s="268" t="s">
        <v>2226</v>
      </c>
      <c r="J134" s="268">
        <v>50</v>
      </c>
      <c r="K134" s="314"/>
    </row>
    <row r="135" spans="2:11" s="1" customFormat="1" ht="15" customHeight="1">
      <c r="B135" s="311"/>
      <c r="C135" s="268" t="s">
        <v>2249</v>
      </c>
      <c r="D135" s="268"/>
      <c r="E135" s="268"/>
      <c r="F135" s="289" t="s">
        <v>2230</v>
      </c>
      <c r="G135" s="268"/>
      <c r="H135" s="268" t="s">
        <v>2264</v>
      </c>
      <c r="I135" s="268" t="s">
        <v>2226</v>
      </c>
      <c r="J135" s="268">
        <v>50</v>
      </c>
      <c r="K135" s="314"/>
    </row>
    <row r="136" spans="2:11" s="1" customFormat="1" ht="15" customHeight="1">
      <c r="B136" s="311"/>
      <c r="C136" s="268" t="s">
        <v>2251</v>
      </c>
      <c r="D136" s="268"/>
      <c r="E136" s="268"/>
      <c r="F136" s="289" t="s">
        <v>2230</v>
      </c>
      <c r="G136" s="268"/>
      <c r="H136" s="268" t="s">
        <v>2264</v>
      </c>
      <c r="I136" s="268" t="s">
        <v>2226</v>
      </c>
      <c r="J136" s="268">
        <v>50</v>
      </c>
      <c r="K136" s="314"/>
    </row>
    <row r="137" spans="2:11" s="1" customFormat="1" ht="15" customHeight="1">
      <c r="B137" s="311"/>
      <c r="C137" s="268" t="s">
        <v>2252</v>
      </c>
      <c r="D137" s="268"/>
      <c r="E137" s="268"/>
      <c r="F137" s="289" t="s">
        <v>2230</v>
      </c>
      <c r="G137" s="268"/>
      <c r="H137" s="268" t="s">
        <v>2277</v>
      </c>
      <c r="I137" s="268" t="s">
        <v>2226</v>
      </c>
      <c r="J137" s="268">
        <v>255</v>
      </c>
      <c r="K137" s="314"/>
    </row>
    <row r="138" spans="2:11" s="1" customFormat="1" ht="15" customHeight="1">
      <c r="B138" s="311"/>
      <c r="C138" s="268" t="s">
        <v>2254</v>
      </c>
      <c r="D138" s="268"/>
      <c r="E138" s="268"/>
      <c r="F138" s="289" t="s">
        <v>2224</v>
      </c>
      <c r="G138" s="268"/>
      <c r="H138" s="268" t="s">
        <v>2278</v>
      </c>
      <c r="I138" s="268" t="s">
        <v>2256</v>
      </c>
      <c r="J138" s="268"/>
      <c r="K138" s="314"/>
    </row>
    <row r="139" spans="2:11" s="1" customFormat="1" ht="15" customHeight="1">
      <c r="B139" s="311"/>
      <c r="C139" s="268" t="s">
        <v>2257</v>
      </c>
      <c r="D139" s="268"/>
      <c r="E139" s="268"/>
      <c r="F139" s="289" t="s">
        <v>2224</v>
      </c>
      <c r="G139" s="268"/>
      <c r="H139" s="268" t="s">
        <v>2279</v>
      </c>
      <c r="I139" s="268" t="s">
        <v>2259</v>
      </c>
      <c r="J139" s="268"/>
      <c r="K139" s="314"/>
    </row>
    <row r="140" spans="2:11" s="1" customFormat="1" ht="15" customHeight="1">
      <c r="B140" s="311"/>
      <c r="C140" s="268" t="s">
        <v>2260</v>
      </c>
      <c r="D140" s="268"/>
      <c r="E140" s="268"/>
      <c r="F140" s="289" t="s">
        <v>2224</v>
      </c>
      <c r="G140" s="268"/>
      <c r="H140" s="268" t="s">
        <v>2260</v>
      </c>
      <c r="I140" s="268" t="s">
        <v>2259</v>
      </c>
      <c r="J140" s="268"/>
      <c r="K140" s="314"/>
    </row>
    <row r="141" spans="2:11" s="1" customFormat="1" ht="15" customHeight="1">
      <c r="B141" s="311"/>
      <c r="C141" s="268" t="s">
        <v>38</v>
      </c>
      <c r="D141" s="268"/>
      <c r="E141" s="268"/>
      <c r="F141" s="289" t="s">
        <v>2224</v>
      </c>
      <c r="G141" s="268"/>
      <c r="H141" s="268" t="s">
        <v>2280</v>
      </c>
      <c r="I141" s="268" t="s">
        <v>2259</v>
      </c>
      <c r="J141" s="268"/>
      <c r="K141" s="314"/>
    </row>
    <row r="142" spans="2:11" s="1" customFormat="1" ht="15" customHeight="1">
      <c r="B142" s="311"/>
      <c r="C142" s="268" t="s">
        <v>2281</v>
      </c>
      <c r="D142" s="268"/>
      <c r="E142" s="268"/>
      <c r="F142" s="289" t="s">
        <v>2224</v>
      </c>
      <c r="G142" s="268"/>
      <c r="H142" s="268" t="s">
        <v>2282</v>
      </c>
      <c r="I142" s="268" t="s">
        <v>2259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401" t="s">
        <v>2283</v>
      </c>
      <c r="D147" s="401"/>
      <c r="E147" s="401"/>
      <c r="F147" s="401"/>
      <c r="G147" s="401"/>
      <c r="H147" s="401"/>
      <c r="I147" s="401"/>
      <c r="J147" s="401"/>
      <c r="K147" s="280"/>
    </row>
    <row r="148" spans="2:11" s="1" customFormat="1" ht="17.25" customHeight="1">
      <c r="B148" s="279"/>
      <c r="C148" s="281" t="s">
        <v>2218</v>
      </c>
      <c r="D148" s="281"/>
      <c r="E148" s="281"/>
      <c r="F148" s="281" t="s">
        <v>2219</v>
      </c>
      <c r="G148" s="282"/>
      <c r="H148" s="281" t="s">
        <v>54</v>
      </c>
      <c r="I148" s="281" t="s">
        <v>57</v>
      </c>
      <c r="J148" s="281" t="s">
        <v>2220</v>
      </c>
      <c r="K148" s="280"/>
    </row>
    <row r="149" spans="2:11" s="1" customFormat="1" ht="17.25" customHeight="1">
      <c r="B149" s="279"/>
      <c r="C149" s="283" t="s">
        <v>2221</v>
      </c>
      <c r="D149" s="283"/>
      <c r="E149" s="283"/>
      <c r="F149" s="284" t="s">
        <v>2222</v>
      </c>
      <c r="G149" s="285"/>
      <c r="H149" s="283"/>
      <c r="I149" s="283"/>
      <c r="J149" s="283" t="s">
        <v>2223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2227</v>
      </c>
      <c r="D151" s="268"/>
      <c r="E151" s="268"/>
      <c r="F151" s="319" t="s">
        <v>2224</v>
      </c>
      <c r="G151" s="268"/>
      <c r="H151" s="318" t="s">
        <v>2264</v>
      </c>
      <c r="I151" s="318" t="s">
        <v>2226</v>
      </c>
      <c r="J151" s="318">
        <v>120</v>
      </c>
      <c r="K151" s="314"/>
    </row>
    <row r="152" spans="2:11" s="1" customFormat="1" ht="15" customHeight="1">
      <c r="B152" s="291"/>
      <c r="C152" s="318" t="s">
        <v>2273</v>
      </c>
      <c r="D152" s="268"/>
      <c r="E152" s="268"/>
      <c r="F152" s="319" t="s">
        <v>2224</v>
      </c>
      <c r="G152" s="268"/>
      <c r="H152" s="318" t="s">
        <v>2284</v>
      </c>
      <c r="I152" s="318" t="s">
        <v>2226</v>
      </c>
      <c r="J152" s="318" t="s">
        <v>2275</v>
      </c>
      <c r="K152" s="314"/>
    </row>
    <row r="153" spans="2:11" s="1" customFormat="1" ht="15" customHeight="1">
      <c r="B153" s="291"/>
      <c r="C153" s="318" t="s">
        <v>100</v>
      </c>
      <c r="D153" s="268"/>
      <c r="E153" s="268"/>
      <c r="F153" s="319" t="s">
        <v>2224</v>
      </c>
      <c r="G153" s="268"/>
      <c r="H153" s="318" t="s">
        <v>2285</v>
      </c>
      <c r="I153" s="318" t="s">
        <v>2226</v>
      </c>
      <c r="J153" s="318" t="s">
        <v>2275</v>
      </c>
      <c r="K153" s="314"/>
    </row>
    <row r="154" spans="2:11" s="1" customFormat="1" ht="15" customHeight="1">
      <c r="B154" s="291"/>
      <c r="C154" s="318" t="s">
        <v>2229</v>
      </c>
      <c r="D154" s="268"/>
      <c r="E154" s="268"/>
      <c r="F154" s="319" t="s">
        <v>2230</v>
      </c>
      <c r="G154" s="268"/>
      <c r="H154" s="318" t="s">
        <v>2264</v>
      </c>
      <c r="I154" s="318" t="s">
        <v>2226</v>
      </c>
      <c r="J154" s="318">
        <v>50</v>
      </c>
      <c r="K154" s="314"/>
    </row>
    <row r="155" spans="2:11" s="1" customFormat="1" ht="15" customHeight="1">
      <c r="B155" s="291"/>
      <c r="C155" s="318" t="s">
        <v>2232</v>
      </c>
      <c r="D155" s="268"/>
      <c r="E155" s="268"/>
      <c r="F155" s="319" t="s">
        <v>2224</v>
      </c>
      <c r="G155" s="268"/>
      <c r="H155" s="318" t="s">
        <v>2264</v>
      </c>
      <c r="I155" s="318" t="s">
        <v>2234</v>
      </c>
      <c r="J155" s="318"/>
      <c r="K155" s="314"/>
    </row>
    <row r="156" spans="2:11" s="1" customFormat="1" ht="15" customHeight="1">
      <c r="B156" s="291"/>
      <c r="C156" s="318" t="s">
        <v>2243</v>
      </c>
      <c r="D156" s="268"/>
      <c r="E156" s="268"/>
      <c r="F156" s="319" t="s">
        <v>2230</v>
      </c>
      <c r="G156" s="268"/>
      <c r="H156" s="318" t="s">
        <v>2264</v>
      </c>
      <c r="I156" s="318" t="s">
        <v>2226</v>
      </c>
      <c r="J156" s="318">
        <v>50</v>
      </c>
      <c r="K156" s="314"/>
    </row>
    <row r="157" spans="2:11" s="1" customFormat="1" ht="15" customHeight="1">
      <c r="B157" s="291"/>
      <c r="C157" s="318" t="s">
        <v>2251</v>
      </c>
      <c r="D157" s="268"/>
      <c r="E157" s="268"/>
      <c r="F157" s="319" t="s">
        <v>2230</v>
      </c>
      <c r="G157" s="268"/>
      <c r="H157" s="318" t="s">
        <v>2264</v>
      </c>
      <c r="I157" s="318" t="s">
        <v>2226</v>
      </c>
      <c r="J157" s="318">
        <v>50</v>
      </c>
      <c r="K157" s="314"/>
    </row>
    <row r="158" spans="2:11" s="1" customFormat="1" ht="15" customHeight="1">
      <c r="B158" s="291"/>
      <c r="C158" s="318" t="s">
        <v>2249</v>
      </c>
      <c r="D158" s="268"/>
      <c r="E158" s="268"/>
      <c r="F158" s="319" t="s">
        <v>2230</v>
      </c>
      <c r="G158" s="268"/>
      <c r="H158" s="318" t="s">
        <v>2264</v>
      </c>
      <c r="I158" s="318" t="s">
        <v>2226</v>
      </c>
      <c r="J158" s="318">
        <v>50</v>
      </c>
      <c r="K158" s="314"/>
    </row>
    <row r="159" spans="2:11" s="1" customFormat="1" ht="15" customHeight="1">
      <c r="B159" s="291"/>
      <c r="C159" s="318" t="s">
        <v>116</v>
      </c>
      <c r="D159" s="268"/>
      <c r="E159" s="268"/>
      <c r="F159" s="319" t="s">
        <v>2224</v>
      </c>
      <c r="G159" s="268"/>
      <c r="H159" s="318" t="s">
        <v>2286</v>
      </c>
      <c r="I159" s="318" t="s">
        <v>2226</v>
      </c>
      <c r="J159" s="318" t="s">
        <v>2287</v>
      </c>
      <c r="K159" s="314"/>
    </row>
    <row r="160" spans="2:11" s="1" customFormat="1" ht="15" customHeight="1">
      <c r="B160" s="291"/>
      <c r="C160" s="318" t="s">
        <v>2288</v>
      </c>
      <c r="D160" s="268"/>
      <c r="E160" s="268"/>
      <c r="F160" s="319" t="s">
        <v>2224</v>
      </c>
      <c r="G160" s="268"/>
      <c r="H160" s="318" t="s">
        <v>2289</v>
      </c>
      <c r="I160" s="318" t="s">
        <v>2259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99" t="s">
        <v>2290</v>
      </c>
      <c r="D165" s="399"/>
      <c r="E165" s="399"/>
      <c r="F165" s="399"/>
      <c r="G165" s="399"/>
      <c r="H165" s="399"/>
      <c r="I165" s="399"/>
      <c r="J165" s="399"/>
      <c r="K165" s="261"/>
    </row>
    <row r="166" spans="2:11" s="1" customFormat="1" ht="17.25" customHeight="1">
      <c r="B166" s="260"/>
      <c r="C166" s="281" t="s">
        <v>2218</v>
      </c>
      <c r="D166" s="281"/>
      <c r="E166" s="281"/>
      <c r="F166" s="281" t="s">
        <v>2219</v>
      </c>
      <c r="G166" s="323"/>
      <c r="H166" s="324" t="s">
        <v>54</v>
      </c>
      <c r="I166" s="324" t="s">
        <v>57</v>
      </c>
      <c r="J166" s="281" t="s">
        <v>2220</v>
      </c>
      <c r="K166" s="261"/>
    </row>
    <row r="167" spans="2:11" s="1" customFormat="1" ht="17.25" customHeight="1">
      <c r="B167" s="262"/>
      <c r="C167" s="283" t="s">
        <v>2221</v>
      </c>
      <c r="D167" s="283"/>
      <c r="E167" s="283"/>
      <c r="F167" s="284" t="s">
        <v>2222</v>
      </c>
      <c r="G167" s="325"/>
      <c r="H167" s="326"/>
      <c r="I167" s="326"/>
      <c r="J167" s="283" t="s">
        <v>2223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2227</v>
      </c>
      <c r="D169" s="268"/>
      <c r="E169" s="268"/>
      <c r="F169" s="289" t="s">
        <v>2224</v>
      </c>
      <c r="G169" s="268"/>
      <c r="H169" s="268" t="s">
        <v>2264</v>
      </c>
      <c r="I169" s="268" t="s">
        <v>2226</v>
      </c>
      <c r="J169" s="268">
        <v>120</v>
      </c>
      <c r="K169" s="314"/>
    </row>
    <row r="170" spans="2:11" s="1" customFormat="1" ht="15" customHeight="1">
      <c r="B170" s="291"/>
      <c r="C170" s="268" t="s">
        <v>2273</v>
      </c>
      <c r="D170" s="268"/>
      <c r="E170" s="268"/>
      <c r="F170" s="289" t="s">
        <v>2224</v>
      </c>
      <c r="G170" s="268"/>
      <c r="H170" s="268" t="s">
        <v>2274</v>
      </c>
      <c r="I170" s="268" t="s">
        <v>2226</v>
      </c>
      <c r="J170" s="268" t="s">
        <v>2275</v>
      </c>
      <c r="K170" s="314"/>
    </row>
    <row r="171" spans="2:11" s="1" customFormat="1" ht="15" customHeight="1">
      <c r="B171" s="291"/>
      <c r="C171" s="268" t="s">
        <v>100</v>
      </c>
      <c r="D171" s="268"/>
      <c r="E171" s="268"/>
      <c r="F171" s="289" t="s">
        <v>2224</v>
      </c>
      <c r="G171" s="268"/>
      <c r="H171" s="268" t="s">
        <v>2291</v>
      </c>
      <c r="I171" s="268" t="s">
        <v>2226</v>
      </c>
      <c r="J171" s="268" t="s">
        <v>2275</v>
      </c>
      <c r="K171" s="314"/>
    </row>
    <row r="172" spans="2:11" s="1" customFormat="1" ht="15" customHeight="1">
      <c r="B172" s="291"/>
      <c r="C172" s="268" t="s">
        <v>2229</v>
      </c>
      <c r="D172" s="268"/>
      <c r="E172" s="268"/>
      <c r="F172" s="289" t="s">
        <v>2230</v>
      </c>
      <c r="G172" s="268"/>
      <c r="H172" s="268" t="s">
        <v>2291</v>
      </c>
      <c r="I172" s="268" t="s">
        <v>2226</v>
      </c>
      <c r="J172" s="268">
        <v>50</v>
      </c>
      <c r="K172" s="314"/>
    </row>
    <row r="173" spans="2:11" s="1" customFormat="1" ht="15" customHeight="1">
      <c r="B173" s="291"/>
      <c r="C173" s="268" t="s">
        <v>2232</v>
      </c>
      <c r="D173" s="268"/>
      <c r="E173" s="268"/>
      <c r="F173" s="289" t="s">
        <v>2224</v>
      </c>
      <c r="G173" s="268"/>
      <c r="H173" s="268" t="s">
        <v>2291</v>
      </c>
      <c r="I173" s="268" t="s">
        <v>2234</v>
      </c>
      <c r="J173" s="268"/>
      <c r="K173" s="314"/>
    </row>
    <row r="174" spans="2:11" s="1" customFormat="1" ht="15" customHeight="1">
      <c r="B174" s="291"/>
      <c r="C174" s="268" t="s">
        <v>2243</v>
      </c>
      <c r="D174" s="268"/>
      <c r="E174" s="268"/>
      <c r="F174" s="289" t="s">
        <v>2230</v>
      </c>
      <c r="G174" s="268"/>
      <c r="H174" s="268" t="s">
        <v>2291</v>
      </c>
      <c r="I174" s="268" t="s">
        <v>2226</v>
      </c>
      <c r="J174" s="268">
        <v>50</v>
      </c>
      <c r="K174" s="314"/>
    </row>
    <row r="175" spans="2:11" s="1" customFormat="1" ht="15" customHeight="1">
      <c r="B175" s="291"/>
      <c r="C175" s="268" t="s">
        <v>2251</v>
      </c>
      <c r="D175" s="268"/>
      <c r="E175" s="268"/>
      <c r="F175" s="289" t="s">
        <v>2230</v>
      </c>
      <c r="G175" s="268"/>
      <c r="H175" s="268" t="s">
        <v>2291</v>
      </c>
      <c r="I175" s="268" t="s">
        <v>2226</v>
      </c>
      <c r="J175" s="268">
        <v>50</v>
      </c>
      <c r="K175" s="314"/>
    </row>
    <row r="176" spans="2:11" s="1" customFormat="1" ht="15" customHeight="1">
      <c r="B176" s="291"/>
      <c r="C176" s="268" t="s">
        <v>2249</v>
      </c>
      <c r="D176" s="268"/>
      <c r="E176" s="268"/>
      <c r="F176" s="289" t="s">
        <v>2230</v>
      </c>
      <c r="G176" s="268"/>
      <c r="H176" s="268" t="s">
        <v>2291</v>
      </c>
      <c r="I176" s="268" t="s">
        <v>2226</v>
      </c>
      <c r="J176" s="268">
        <v>50</v>
      </c>
      <c r="K176" s="314"/>
    </row>
    <row r="177" spans="2:11" s="1" customFormat="1" ht="15" customHeight="1">
      <c r="B177" s="291"/>
      <c r="C177" s="268" t="s">
        <v>132</v>
      </c>
      <c r="D177" s="268"/>
      <c r="E177" s="268"/>
      <c r="F177" s="289" t="s">
        <v>2224</v>
      </c>
      <c r="G177" s="268"/>
      <c r="H177" s="268" t="s">
        <v>2292</v>
      </c>
      <c r="I177" s="268" t="s">
        <v>2293</v>
      </c>
      <c r="J177" s="268"/>
      <c r="K177" s="314"/>
    </row>
    <row r="178" spans="2:11" s="1" customFormat="1" ht="15" customHeight="1">
      <c r="B178" s="291"/>
      <c r="C178" s="268" t="s">
        <v>57</v>
      </c>
      <c r="D178" s="268"/>
      <c r="E178" s="268"/>
      <c r="F178" s="289" t="s">
        <v>2224</v>
      </c>
      <c r="G178" s="268"/>
      <c r="H178" s="268" t="s">
        <v>2294</v>
      </c>
      <c r="I178" s="268" t="s">
        <v>2295</v>
      </c>
      <c r="J178" s="268">
        <v>1</v>
      </c>
      <c r="K178" s="314"/>
    </row>
    <row r="179" spans="2:11" s="1" customFormat="1" ht="15" customHeight="1">
      <c r="B179" s="291"/>
      <c r="C179" s="268" t="s">
        <v>53</v>
      </c>
      <c r="D179" s="268"/>
      <c r="E179" s="268"/>
      <c r="F179" s="289" t="s">
        <v>2224</v>
      </c>
      <c r="G179" s="268"/>
      <c r="H179" s="268" t="s">
        <v>2296</v>
      </c>
      <c r="I179" s="268" t="s">
        <v>2226</v>
      </c>
      <c r="J179" s="268">
        <v>20</v>
      </c>
      <c r="K179" s="314"/>
    </row>
    <row r="180" spans="2:11" s="1" customFormat="1" ht="15" customHeight="1">
      <c r="B180" s="291"/>
      <c r="C180" s="268" t="s">
        <v>54</v>
      </c>
      <c r="D180" s="268"/>
      <c r="E180" s="268"/>
      <c r="F180" s="289" t="s">
        <v>2224</v>
      </c>
      <c r="G180" s="268"/>
      <c r="H180" s="268" t="s">
        <v>2297</v>
      </c>
      <c r="I180" s="268" t="s">
        <v>2226</v>
      </c>
      <c r="J180" s="268">
        <v>255</v>
      </c>
      <c r="K180" s="314"/>
    </row>
    <row r="181" spans="2:11" s="1" customFormat="1" ht="15" customHeight="1">
      <c r="B181" s="291"/>
      <c r="C181" s="268" t="s">
        <v>133</v>
      </c>
      <c r="D181" s="268"/>
      <c r="E181" s="268"/>
      <c r="F181" s="289" t="s">
        <v>2224</v>
      </c>
      <c r="G181" s="268"/>
      <c r="H181" s="268" t="s">
        <v>2188</v>
      </c>
      <c r="I181" s="268" t="s">
        <v>2226</v>
      </c>
      <c r="J181" s="268">
        <v>10</v>
      </c>
      <c r="K181" s="314"/>
    </row>
    <row r="182" spans="2:11" s="1" customFormat="1" ht="15" customHeight="1">
      <c r="B182" s="291"/>
      <c r="C182" s="268" t="s">
        <v>134</v>
      </c>
      <c r="D182" s="268"/>
      <c r="E182" s="268"/>
      <c r="F182" s="289" t="s">
        <v>2224</v>
      </c>
      <c r="G182" s="268"/>
      <c r="H182" s="268" t="s">
        <v>2298</v>
      </c>
      <c r="I182" s="268" t="s">
        <v>2259</v>
      </c>
      <c r="J182" s="268"/>
      <c r="K182" s="314"/>
    </row>
    <row r="183" spans="2:11" s="1" customFormat="1" ht="15" customHeight="1">
      <c r="B183" s="291"/>
      <c r="C183" s="268" t="s">
        <v>2299</v>
      </c>
      <c r="D183" s="268"/>
      <c r="E183" s="268"/>
      <c r="F183" s="289" t="s">
        <v>2224</v>
      </c>
      <c r="G183" s="268"/>
      <c r="H183" s="268" t="s">
        <v>2300</v>
      </c>
      <c r="I183" s="268" t="s">
        <v>2259</v>
      </c>
      <c r="J183" s="268"/>
      <c r="K183" s="314"/>
    </row>
    <row r="184" spans="2:11" s="1" customFormat="1" ht="15" customHeight="1">
      <c r="B184" s="291"/>
      <c r="C184" s="268" t="s">
        <v>2288</v>
      </c>
      <c r="D184" s="268"/>
      <c r="E184" s="268"/>
      <c r="F184" s="289" t="s">
        <v>2224</v>
      </c>
      <c r="G184" s="268"/>
      <c r="H184" s="268" t="s">
        <v>2301</v>
      </c>
      <c r="I184" s="268" t="s">
        <v>2259</v>
      </c>
      <c r="J184" s="268"/>
      <c r="K184" s="314"/>
    </row>
    <row r="185" spans="2:11" s="1" customFormat="1" ht="15" customHeight="1">
      <c r="B185" s="291"/>
      <c r="C185" s="268" t="s">
        <v>136</v>
      </c>
      <c r="D185" s="268"/>
      <c r="E185" s="268"/>
      <c r="F185" s="289" t="s">
        <v>2230</v>
      </c>
      <c r="G185" s="268"/>
      <c r="H185" s="268" t="s">
        <v>2302</v>
      </c>
      <c r="I185" s="268" t="s">
        <v>2226</v>
      </c>
      <c r="J185" s="268">
        <v>50</v>
      </c>
      <c r="K185" s="314"/>
    </row>
    <row r="186" spans="2:11" s="1" customFormat="1" ht="15" customHeight="1">
      <c r="B186" s="291"/>
      <c r="C186" s="268" t="s">
        <v>2303</v>
      </c>
      <c r="D186" s="268"/>
      <c r="E186" s="268"/>
      <c r="F186" s="289" t="s">
        <v>2230</v>
      </c>
      <c r="G186" s="268"/>
      <c r="H186" s="268" t="s">
        <v>2304</v>
      </c>
      <c r="I186" s="268" t="s">
        <v>2305</v>
      </c>
      <c r="J186" s="268"/>
      <c r="K186" s="314"/>
    </row>
    <row r="187" spans="2:11" s="1" customFormat="1" ht="15" customHeight="1">
      <c r="B187" s="291"/>
      <c r="C187" s="268" t="s">
        <v>2306</v>
      </c>
      <c r="D187" s="268"/>
      <c r="E187" s="268"/>
      <c r="F187" s="289" t="s">
        <v>2230</v>
      </c>
      <c r="G187" s="268"/>
      <c r="H187" s="268" t="s">
        <v>2307</v>
      </c>
      <c r="I187" s="268" t="s">
        <v>2305</v>
      </c>
      <c r="J187" s="268"/>
      <c r="K187" s="314"/>
    </row>
    <row r="188" spans="2:11" s="1" customFormat="1" ht="15" customHeight="1">
      <c r="B188" s="291"/>
      <c r="C188" s="268" t="s">
        <v>2308</v>
      </c>
      <c r="D188" s="268"/>
      <c r="E188" s="268"/>
      <c r="F188" s="289" t="s">
        <v>2230</v>
      </c>
      <c r="G188" s="268"/>
      <c r="H188" s="268" t="s">
        <v>2309</v>
      </c>
      <c r="I188" s="268" t="s">
        <v>2305</v>
      </c>
      <c r="J188" s="268"/>
      <c r="K188" s="314"/>
    </row>
    <row r="189" spans="2:11" s="1" customFormat="1" ht="15" customHeight="1">
      <c r="B189" s="291"/>
      <c r="C189" s="327" t="s">
        <v>2310</v>
      </c>
      <c r="D189" s="268"/>
      <c r="E189" s="268"/>
      <c r="F189" s="289" t="s">
        <v>2230</v>
      </c>
      <c r="G189" s="268"/>
      <c r="H189" s="268" t="s">
        <v>2311</v>
      </c>
      <c r="I189" s="268" t="s">
        <v>2312</v>
      </c>
      <c r="J189" s="328" t="s">
        <v>2313</v>
      </c>
      <c r="K189" s="314"/>
    </row>
    <row r="190" spans="2:11" s="17" customFormat="1" ht="15" customHeight="1">
      <c r="B190" s="329"/>
      <c r="C190" s="330" t="s">
        <v>2314</v>
      </c>
      <c r="D190" s="331"/>
      <c r="E190" s="331"/>
      <c r="F190" s="332" t="s">
        <v>2230</v>
      </c>
      <c r="G190" s="331"/>
      <c r="H190" s="331" t="s">
        <v>2315</v>
      </c>
      <c r="I190" s="331" t="s">
        <v>2312</v>
      </c>
      <c r="J190" s="333" t="s">
        <v>2313</v>
      </c>
      <c r="K190" s="334"/>
    </row>
    <row r="191" spans="2:11" s="1" customFormat="1" ht="15" customHeight="1">
      <c r="B191" s="291"/>
      <c r="C191" s="327" t="s">
        <v>42</v>
      </c>
      <c r="D191" s="268"/>
      <c r="E191" s="268"/>
      <c r="F191" s="289" t="s">
        <v>2224</v>
      </c>
      <c r="G191" s="268"/>
      <c r="H191" s="265" t="s">
        <v>2316</v>
      </c>
      <c r="I191" s="268" t="s">
        <v>2317</v>
      </c>
      <c r="J191" s="268"/>
      <c r="K191" s="314"/>
    </row>
    <row r="192" spans="2:11" s="1" customFormat="1" ht="15" customHeight="1">
      <c r="B192" s="291"/>
      <c r="C192" s="327" t="s">
        <v>2318</v>
      </c>
      <c r="D192" s="268"/>
      <c r="E192" s="268"/>
      <c r="F192" s="289" t="s">
        <v>2224</v>
      </c>
      <c r="G192" s="268"/>
      <c r="H192" s="268" t="s">
        <v>2319</v>
      </c>
      <c r="I192" s="268" t="s">
        <v>2259</v>
      </c>
      <c r="J192" s="268"/>
      <c r="K192" s="314"/>
    </row>
    <row r="193" spans="2:11" s="1" customFormat="1" ht="15" customHeight="1">
      <c r="B193" s="291"/>
      <c r="C193" s="327" t="s">
        <v>2320</v>
      </c>
      <c r="D193" s="268"/>
      <c r="E193" s="268"/>
      <c r="F193" s="289" t="s">
        <v>2224</v>
      </c>
      <c r="G193" s="268"/>
      <c r="H193" s="268" t="s">
        <v>2321</v>
      </c>
      <c r="I193" s="268" t="s">
        <v>2259</v>
      </c>
      <c r="J193" s="268"/>
      <c r="K193" s="314"/>
    </row>
    <row r="194" spans="2:11" s="1" customFormat="1" ht="15" customHeight="1">
      <c r="B194" s="291"/>
      <c r="C194" s="327" t="s">
        <v>2322</v>
      </c>
      <c r="D194" s="268"/>
      <c r="E194" s="268"/>
      <c r="F194" s="289" t="s">
        <v>2230</v>
      </c>
      <c r="G194" s="268"/>
      <c r="H194" s="268" t="s">
        <v>2323</v>
      </c>
      <c r="I194" s="268" t="s">
        <v>2259</v>
      </c>
      <c r="J194" s="268"/>
      <c r="K194" s="314"/>
    </row>
    <row r="195" spans="2:11" s="1" customFormat="1" ht="15" customHeight="1">
      <c r="B195" s="320"/>
      <c r="C195" s="335"/>
      <c r="D195" s="300"/>
      <c r="E195" s="300"/>
      <c r="F195" s="300"/>
      <c r="G195" s="300"/>
      <c r="H195" s="300"/>
      <c r="I195" s="300"/>
      <c r="J195" s="300"/>
      <c r="K195" s="321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302"/>
      <c r="C197" s="312"/>
      <c r="D197" s="312"/>
      <c r="E197" s="312"/>
      <c r="F197" s="322"/>
      <c r="G197" s="312"/>
      <c r="H197" s="312"/>
      <c r="I197" s="312"/>
      <c r="J197" s="312"/>
      <c r="K197" s="302"/>
    </row>
    <row r="198" spans="2:11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pans="2:11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pans="2:11" s="1" customFormat="1" ht="21">
      <c r="B200" s="260"/>
      <c r="C200" s="399" t="s">
        <v>2324</v>
      </c>
      <c r="D200" s="399"/>
      <c r="E200" s="399"/>
      <c r="F200" s="399"/>
      <c r="G200" s="399"/>
      <c r="H200" s="399"/>
      <c r="I200" s="399"/>
      <c r="J200" s="399"/>
      <c r="K200" s="261"/>
    </row>
    <row r="201" spans="2:11" s="1" customFormat="1" ht="25.5" customHeight="1">
      <c r="B201" s="260"/>
      <c r="C201" s="336" t="s">
        <v>2325</v>
      </c>
      <c r="D201" s="336"/>
      <c r="E201" s="336"/>
      <c r="F201" s="336" t="s">
        <v>2326</v>
      </c>
      <c r="G201" s="337"/>
      <c r="H201" s="400" t="s">
        <v>2327</v>
      </c>
      <c r="I201" s="400"/>
      <c r="J201" s="400"/>
      <c r="K201" s="261"/>
    </row>
    <row r="202" spans="2:11" s="1" customFormat="1" ht="5.25" customHeight="1">
      <c r="B202" s="291"/>
      <c r="C202" s="286"/>
      <c r="D202" s="286"/>
      <c r="E202" s="286"/>
      <c r="F202" s="286"/>
      <c r="G202" s="312"/>
      <c r="H202" s="286"/>
      <c r="I202" s="286"/>
      <c r="J202" s="286"/>
      <c r="K202" s="314"/>
    </row>
    <row r="203" spans="2:11" s="1" customFormat="1" ht="15" customHeight="1">
      <c r="B203" s="291"/>
      <c r="C203" s="268" t="s">
        <v>2317</v>
      </c>
      <c r="D203" s="268"/>
      <c r="E203" s="268"/>
      <c r="F203" s="289" t="s">
        <v>43</v>
      </c>
      <c r="G203" s="268"/>
      <c r="H203" s="398" t="s">
        <v>2328</v>
      </c>
      <c r="I203" s="398"/>
      <c r="J203" s="398"/>
      <c r="K203" s="314"/>
    </row>
    <row r="204" spans="2:11" s="1" customFormat="1" ht="15" customHeight="1">
      <c r="B204" s="291"/>
      <c r="C204" s="268"/>
      <c r="D204" s="268"/>
      <c r="E204" s="268"/>
      <c r="F204" s="289" t="s">
        <v>44</v>
      </c>
      <c r="G204" s="268"/>
      <c r="H204" s="398" t="s">
        <v>2329</v>
      </c>
      <c r="I204" s="398"/>
      <c r="J204" s="398"/>
      <c r="K204" s="314"/>
    </row>
    <row r="205" spans="2:11" s="1" customFormat="1" ht="15" customHeight="1">
      <c r="B205" s="291"/>
      <c r="C205" s="268"/>
      <c r="D205" s="268"/>
      <c r="E205" s="268"/>
      <c r="F205" s="289" t="s">
        <v>47</v>
      </c>
      <c r="G205" s="268"/>
      <c r="H205" s="398" t="s">
        <v>2330</v>
      </c>
      <c r="I205" s="398"/>
      <c r="J205" s="398"/>
      <c r="K205" s="314"/>
    </row>
    <row r="206" spans="2:11" s="1" customFormat="1" ht="15" customHeight="1">
      <c r="B206" s="291"/>
      <c r="C206" s="268"/>
      <c r="D206" s="268"/>
      <c r="E206" s="268"/>
      <c r="F206" s="289" t="s">
        <v>45</v>
      </c>
      <c r="G206" s="268"/>
      <c r="H206" s="398" t="s">
        <v>2331</v>
      </c>
      <c r="I206" s="398"/>
      <c r="J206" s="398"/>
      <c r="K206" s="314"/>
    </row>
    <row r="207" spans="2:11" s="1" customFormat="1" ht="15" customHeight="1">
      <c r="B207" s="291"/>
      <c r="C207" s="268"/>
      <c r="D207" s="268"/>
      <c r="E207" s="268"/>
      <c r="F207" s="289" t="s">
        <v>46</v>
      </c>
      <c r="G207" s="268"/>
      <c r="H207" s="398" t="s">
        <v>2332</v>
      </c>
      <c r="I207" s="398"/>
      <c r="J207" s="398"/>
      <c r="K207" s="314"/>
    </row>
    <row r="208" spans="2:11" s="1" customFormat="1" ht="15" customHeight="1">
      <c r="B208" s="291"/>
      <c r="C208" s="268"/>
      <c r="D208" s="268"/>
      <c r="E208" s="268"/>
      <c r="F208" s="289"/>
      <c r="G208" s="268"/>
      <c r="H208" s="268"/>
      <c r="I208" s="268"/>
      <c r="J208" s="268"/>
      <c r="K208" s="314"/>
    </row>
    <row r="209" spans="2:11" s="1" customFormat="1" ht="15" customHeight="1">
      <c r="B209" s="291"/>
      <c r="C209" s="268" t="s">
        <v>2271</v>
      </c>
      <c r="D209" s="268"/>
      <c r="E209" s="268"/>
      <c r="F209" s="289" t="s">
        <v>79</v>
      </c>
      <c r="G209" s="268"/>
      <c r="H209" s="398" t="s">
        <v>2333</v>
      </c>
      <c r="I209" s="398"/>
      <c r="J209" s="398"/>
      <c r="K209" s="314"/>
    </row>
    <row r="210" spans="2:11" s="1" customFormat="1" ht="15" customHeight="1">
      <c r="B210" s="291"/>
      <c r="C210" s="268"/>
      <c r="D210" s="268"/>
      <c r="E210" s="268"/>
      <c r="F210" s="289" t="s">
        <v>2170</v>
      </c>
      <c r="G210" s="268"/>
      <c r="H210" s="398" t="s">
        <v>2171</v>
      </c>
      <c r="I210" s="398"/>
      <c r="J210" s="398"/>
      <c r="K210" s="314"/>
    </row>
    <row r="211" spans="2:11" s="1" customFormat="1" ht="15" customHeight="1">
      <c r="B211" s="291"/>
      <c r="C211" s="268"/>
      <c r="D211" s="268"/>
      <c r="E211" s="268"/>
      <c r="F211" s="289" t="s">
        <v>2168</v>
      </c>
      <c r="G211" s="268"/>
      <c r="H211" s="398" t="s">
        <v>2334</v>
      </c>
      <c r="I211" s="398"/>
      <c r="J211" s="398"/>
      <c r="K211" s="314"/>
    </row>
    <row r="212" spans="2:11" s="1" customFormat="1" ht="15" customHeight="1">
      <c r="B212" s="338"/>
      <c r="C212" s="268"/>
      <c r="D212" s="268"/>
      <c r="E212" s="268"/>
      <c r="F212" s="289" t="s">
        <v>110</v>
      </c>
      <c r="G212" s="327"/>
      <c r="H212" s="397" t="s">
        <v>2172</v>
      </c>
      <c r="I212" s="397"/>
      <c r="J212" s="397"/>
      <c r="K212" s="339"/>
    </row>
    <row r="213" spans="2:11" s="1" customFormat="1" ht="15" customHeight="1">
      <c r="B213" s="338"/>
      <c r="C213" s="268"/>
      <c r="D213" s="268"/>
      <c r="E213" s="268"/>
      <c r="F213" s="289" t="s">
        <v>1548</v>
      </c>
      <c r="G213" s="327"/>
      <c r="H213" s="397" t="s">
        <v>2335</v>
      </c>
      <c r="I213" s="397"/>
      <c r="J213" s="397"/>
      <c r="K213" s="339"/>
    </row>
    <row r="214" spans="2:11" s="1" customFormat="1" ht="15" customHeight="1">
      <c r="B214" s="338"/>
      <c r="C214" s="268"/>
      <c r="D214" s="268"/>
      <c r="E214" s="268"/>
      <c r="F214" s="289"/>
      <c r="G214" s="327"/>
      <c r="H214" s="318"/>
      <c r="I214" s="318"/>
      <c r="J214" s="318"/>
      <c r="K214" s="339"/>
    </row>
    <row r="215" spans="2:11" s="1" customFormat="1" ht="15" customHeight="1">
      <c r="B215" s="338"/>
      <c r="C215" s="268" t="s">
        <v>2295</v>
      </c>
      <c r="D215" s="268"/>
      <c r="E215" s="268"/>
      <c r="F215" s="289">
        <v>1</v>
      </c>
      <c r="G215" s="327"/>
      <c r="H215" s="397" t="s">
        <v>2336</v>
      </c>
      <c r="I215" s="397"/>
      <c r="J215" s="397"/>
      <c r="K215" s="339"/>
    </row>
    <row r="216" spans="2:11" s="1" customFormat="1" ht="15" customHeight="1">
      <c r="B216" s="338"/>
      <c r="C216" s="268"/>
      <c r="D216" s="268"/>
      <c r="E216" s="268"/>
      <c r="F216" s="289">
        <v>2</v>
      </c>
      <c r="G216" s="327"/>
      <c r="H216" s="397" t="s">
        <v>2337</v>
      </c>
      <c r="I216" s="397"/>
      <c r="J216" s="397"/>
      <c r="K216" s="339"/>
    </row>
    <row r="217" spans="2:11" s="1" customFormat="1" ht="15" customHeight="1">
      <c r="B217" s="338"/>
      <c r="C217" s="268"/>
      <c r="D217" s="268"/>
      <c r="E217" s="268"/>
      <c r="F217" s="289">
        <v>3</v>
      </c>
      <c r="G217" s="327"/>
      <c r="H217" s="397" t="s">
        <v>2338</v>
      </c>
      <c r="I217" s="397"/>
      <c r="J217" s="397"/>
      <c r="K217" s="339"/>
    </row>
    <row r="218" spans="2:11" s="1" customFormat="1" ht="15" customHeight="1">
      <c r="B218" s="338"/>
      <c r="C218" s="268"/>
      <c r="D218" s="268"/>
      <c r="E218" s="268"/>
      <c r="F218" s="289">
        <v>4</v>
      </c>
      <c r="G218" s="327"/>
      <c r="H218" s="397" t="s">
        <v>2339</v>
      </c>
      <c r="I218" s="397"/>
      <c r="J218" s="397"/>
      <c r="K218" s="339"/>
    </row>
    <row r="219" spans="2:11" s="1" customFormat="1" ht="12.75" customHeight="1">
      <c r="B219" s="340"/>
      <c r="C219" s="341"/>
      <c r="D219" s="341"/>
      <c r="E219" s="341"/>
      <c r="F219" s="341"/>
      <c r="G219" s="341"/>
      <c r="H219" s="341"/>
      <c r="I219" s="341"/>
      <c r="J219" s="341"/>
      <c r="K219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114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ROUND(J91,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ROUND((SUM(BE91:BE207)),  2)</f>
        <v>0</v>
      </c>
      <c r="G33" s="36"/>
      <c r="H33" s="36"/>
      <c r="I33" s="126">
        <v>0.21</v>
      </c>
      <c r="J33" s="125">
        <f>ROUND(((SUM(BE91:BE207))*I33),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ROUND((SUM(BF91:BF207)),  2)</f>
        <v>0</v>
      </c>
      <c r="G34" s="36"/>
      <c r="H34" s="36"/>
      <c r="I34" s="126">
        <v>0.12</v>
      </c>
      <c r="J34" s="125">
        <f>ROUND(((SUM(BF91:BF207))*I34),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ROUND((SUM(BG91:BG207)),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ROUND((SUM(BH91:BH207)),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ROUND((SUM(BI91:BI207)),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01.1.a - Stavební část - bourací práce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Herálec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J91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119</v>
      </c>
      <c r="E60" s="145"/>
      <c r="F60" s="145"/>
      <c r="G60" s="145"/>
      <c r="H60" s="145"/>
      <c r="I60" s="145"/>
      <c r="J60" s="146">
        <f>J92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120</v>
      </c>
      <c r="E61" s="150"/>
      <c r="F61" s="150"/>
      <c r="G61" s="150"/>
      <c r="H61" s="150"/>
      <c r="I61" s="150"/>
      <c r="J61" s="151">
        <f>J93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121</v>
      </c>
      <c r="E62" s="150"/>
      <c r="F62" s="150"/>
      <c r="G62" s="150"/>
      <c r="H62" s="150"/>
      <c r="I62" s="150"/>
      <c r="J62" s="151">
        <f>J99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122</v>
      </c>
      <c r="E63" s="150"/>
      <c r="F63" s="150"/>
      <c r="G63" s="150"/>
      <c r="H63" s="150"/>
      <c r="I63" s="150"/>
      <c r="J63" s="151">
        <f>J136</f>
        <v>0</v>
      </c>
      <c r="K63" s="99"/>
      <c r="L63" s="152"/>
    </row>
    <row r="64" spans="1:47" s="9" customFormat="1" ht="24.95" customHeight="1">
      <c r="B64" s="142"/>
      <c r="C64" s="143"/>
      <c r="D64" s="144" t="s">
        <v>123</v>
      </c>
      <c r="E64" s="145"/>
      <c r="F64" s="145"/>
      <c r="G64" s="145"/>
      <c r="H64" s="145"/>
      <c r="I64" s="145"/>
      <c r="J64" s="146">
        <f>J148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124</v>
      </c>
      <c r="E65" s="150"/>
      <c r="F65" s="150"/>
      <c r="G65" s="150"/>
      <c r="H65" s="150"/>
      <c r="I65" s="150"/>
      <c r="J65" s="151">
        <f>J149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125</v>
      </c>
      <c r="E66" s="150"/>
      <c r="F66" s="150"/>
      <c r="G66" s="150"/>
      <c r="H66" s="150"/>
      <c r="I66" s="150"/>
      <c r="J66" s="151">
        <f>J155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126</v>
      </c>
      <c r="E67" s="150"/>
      <c r="F67" s="150"/>
      <c r="G67" s="150"/>
      <c r="H67" s="150"/>
      <c r="I67" s="150"/>
      <c r="J67" s="151">
        <f>J164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127</v>
      </c>
      <c r="E68" s="150"/>
      <c r="F68" s="150"/>
      <c r="G68" s="150"/>
      <c r="H68" s="150"/>
      <c r="I68" s="150"/>
      <c r="J68" s="151">
        <f>J171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128</v>
      </c>
      <c r="E69" s="150"/>
      <c r="F69" s="150"/>
      <c r="G69" s="150"/>
      <c r="H69" s="150"/>
      <c r="I69" s="150"/>
      <c r="J69" s="151">
        <f>J191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129</v>
      </c>
      <c r="E70" s="150"/>
      <c r="F70" s="150"/>
      <c r="G70" s="150"/>
      <c r="H70" s="150"/>
      <c r="I70" s="150"/>
      <c r="J70" s="151">
        <f>J196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130</v>
      </c>
      <c r="E71" s="150"/>
      <c r="F71" s="150"/>
      <c r="G71" s="150"/>
      <c r="H71" s="150"/>
      <c r="I71" s="150"/>
      <c r="J71" s="151">
        <f>J201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131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88" t="str">
        <f>E7</f>
        <v>Revitalizace střechy Herálec</v>
      </c>
      <c r="F81" s="389"/>
      <c r="G81" s="389"/>
      <c r="H81" s="38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113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69" t="str">
        <f>E9</f>
        <v>SO 01.1.a - Stavební část - bourací práce</v>
      </c>
      <c r="F83" s="387"/>
      <c r="G83" s="387"/>
      <c r="H83" s="38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F12</f>
        <v>Herálec</v>
      </c>
      <c r="G85" s="38"/>
      <c r="H85" s="38"/>
      <c r="I85" s="31" t="s">
        <v>23</v>
      </c>
      <c r="J85" s="61" t="str">
        <f>IF(J12="","",J12)</f>
        <v>28. 11. 2024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25</v>
      </c>
      <c r="D87" s="38"/>
      <c r="E87" s="38"/>
      <c r="F87" s="29" t="str">
        <f>E15</f>
        <v>Krajská správa a údržba silnic Vysočiny</v>
      </c>
      <c r="G87" s="38"/>
      <c r="H87" s="38"/>
      <c r="I87" s="31" t="s">
        <v>31</v>
      </c>
      <c r="J87" s="34" t="str">
        <f>E21</f>
        <v>Fplan projekty a stavby s. r. 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29</v>
      </c>
      <c r="D88" s="38"/>
      <c r="E88" s="38"/>
      <c r="F88" s="29" t="str">
        <f>IF(E18="","",E18)</f>
        <v>Vyplň údaj</v>
      </c>
      <c r="G88" s="38"/>
      <c r="H88" s="38"/>
      <c r="I88" s="31" t="s">
        <v>34</v>
      </c>
      <c r="J88" s="34" t="str">
        <f>E24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132</v>
      </c>
      <c r="D90" s="156" t="s">
        <v>57</v>
      </c>
      <c r="E90" s="156" t="s">
        <v>53</v>
      </c>
      <c r="F90" s="156" t="s">
        <v>54</v>
      </c>
      <c r="G90" s="156" t="s">
        <v>133</v>
      </c>
      <c r="H90" s="156" t="s">
        <v>134</v>
      </c>
      <c r="I90" s="156" t="s">
        <v>135</v>
      </c>
      <c r="J90" s="156" t="s">
        <v>117</v>
      </c>
      <c r="K90" s="157" t="s">
        <v>136</v>
      </c>
      <c r="L90" s="158"/>
      <c r="M90" s="70" t="s">
        <v>19</v>
      </c>
      <c r="N90" s="71" t="s">
        <v>42</v>
      </c>
      <c r="O90" s="71" t="s">
        <v>137</v>
      </c>
      <c r="P90" s="71" t="s">
        <v>138</v>
      </c>
      <c r="Q90" s="71" t="s">
        <v>139</v>
      </c>
      <c r="R90" s="71" t="s">
        <v>140</v>
      </c>
      <c r="S90" s="71" t="s">
        <v>141</v>
      </c>
      <c r="T90" s="72" t="s">
        <v>142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143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P92+P148</f>
        <v>0</v>
      </c>
      <c r="Q91" s="74"/>
      <c r="R91" s="161">
        <f>R92+R148</f>
        <v>0</v>
      </c>
      <c r="S91" s="74"/>
      <c r="T91" s="162">
        <f>T92+T148</f>
        <v>60.920085100000001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71</v>
      </c>
      <c r="AU91" s="19" t="s">
        <v>118</v>
      </c>
      <c r="BK91" s="163">
        <f>BK92+BK148</f>
        <v>0</v>
      </c>
    </row>
    <row r="92" spans="1:65" s="12" customFormat="1" ht="25.9" customHeight="1">
      <c r="B92" s="164"/>
      <c r="C92" s="165"/>
      <c r="D92" s="166" t="s">
        <v>71</v>
      </c>
      <c r="E92" s="167" t="s">
        <v>144</v>
      </c>
      <c r="F92" s="167" t="s">
        <v>145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P93+P99+P136</f>
        <v>0</v>
      </c>
      <c r="Q92" s="172"/>
      <c r="R92" s="173">
        <f>R93+R99+R136</f>
        <v>0</v>
      </c>
      <c r="S92" s="172"/>
      <c r="T92" s="174">
        <f>T93+T99+T136</f>
        <v>36.41357</v>
      </c>
      <c r="AR92" s="175" t="s">
        <v>80</v>
      </c>
      <c r="AT92" s="176" t="s">
        <v>71</v>
      </c>
      <c r="AU92" s="176" t="s">
        <v>72</v>
      </c>
      <c r="AY92" s="175" t="s">
        <v>146</v>
      </c>
      <c r="BK92" s="177">
        <f>BK93+BK99+BK136</f>
        <v>0</v>
      </c>
    </row>
    <row r="93" spans="1:65" s="12" customFormat="1" ht="22.9" customHeight="1">
      <c r="B93" s="164"/>
      <c r="C93" s="165"/>
      <c r="D93" s="166" t="s">
        <v>71</v>
      </c>
      <c r="E93" s="178" t="s">
        <v>147</v>
      </c>
      <c r="F93" s="178" t="s">
        <v>148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SUM(P94:P98)</f>
        <v>0</v>
      </c>
      <c r="Q93" s="172"/>
      <c r="R93" s="173">
        <f>SUM(R94:R98)</f>
        <v>0</v>
      </c>
      <c r="S93" s="172"/>
      <c r="T93" s="174">
        <f>SUM(T94:T98)</f>
        <v>0</v>
      </c>
      <c r="AR93" s="175" t="s">
        <v>80</v>
      </c>
      <c r="AT93" s="176" t="s">
        <v>71</v>
      </c>
      <c r="AU93" s="176" t="s">
        <v>80</v>
      </c>
      <c r="AY93" s="175" t="s">
        <v>146</v>
      </c>
      <c r="BK93" s="177">
        <f>SUM(BK94:BK98)</f>
        <v>0</v>
      </c>
    </row>
    <row r="94" spans="1:65" s="2" customFormat="1" ht="16.5" customHeight="1">
      <c r="A94" s="36"/>
      <c r="B94" s="37"/>
      <c r="C94" s="180" t="s">
        <v>80</v>
      </c>
      <c r="D94" s="180" t="s">
        <v>149</v>
      </c>
      <c r="E94" s="181" t="s">
        <v>150</v>
      </c>
      <c r="F94" s="182" t="s">
        <v>151</v>
      </c>
      <c r="G94" s="183" t="s">
        <v>152</v>
      </c>
      <c r="H94" s="184">
        <v>240.48</v>
      </c>
      <c r="I94" s="185"/>
      <c r="J94" s="186">
        <f>ROUND(I94*H94,2)</f>
        <v>0</v>
      </c>
      <c r="K94" s="182" t="s">
        <v>153</v>
      </c>
      <c r="L94" s="41"/>
      <c r="M94" s="187" t="s">
        <v>19</v>
      </c>
      <c r="N94" s="188" t="s">
        <v>43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154</v>
      </c>
      <c r="AT94" s="191" t="s">
        <v>149</v>
      </c>
      <c r="AU94" s="191" t="s">
        <v>82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154</v>
      </c>
      <c r="BM94" s="191" t="s">
        <v>155</v>
      </c>
    </row>
    <row r="95" spans="1:65" s="2" customFormat="1">
      <c r="A95" s="36"/>
      <c r="B95" s="37"/>
      <c r="C95" s="38"/>
      <c r="D95" s="193" t="s">
        <v>156</v>
      </c>
      <c r="E95" s="38"/>
      <c r="F95" s="194" t="s">
        <v>157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156</v>
      </c>
      <c r="AU95" s="19" t="s">
        <v>82</v>
      </c>
    </row>
    <row r="96" spans="1:65" s="13" customFormat="1">
      <c r="B96" s="198"/>
      <c r="C96" s="199"/>
      <c r="D96" s="200" t="s">
        <v>158</v>
      </c>
      <c r="E96" s="201" t="s">
        <v>19</v>
      </c>
      <c r="F96" s="202" t="s">
        <v>159</v>
      </c>
      <c r="G96" s="199"/>
      <c r="H96" s="203">
        <v>318.94</v>
      </c>
      <c r="I96" s="204"/>
      <c r="J96" s="199"/>
      <c r="K96" s="199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158</v>
      </c>
      <c r="AU96" s="209" t="s">
        <v>82</v>
      </c>
      <c r="AV96" s="13" t="s">
        <v>82</v>
      </c>
      <c r="AW96" s="13" t="s">
        <v>33</v>
      </c>
      <c r="AX96" s="13" t="s">
        <v>72</v>
      </c>
      <c r="AY96" s="209" t="s">
        <v>146</v>
      </c>
    </row>
    <row r="97" spans="1:65" s="13" customFormat="1">
      <c r="B97" s="198"/>
      <c r="C97" s="199"/>
      <c r="D97" s="200" t="s">
        <v>158</v>
      </c>
      <c r="E97" s="201" t="s">
        <v>19</v>
      </c>
      <c r="F97" s="202" t="s">
        <v>160</v>
      </c>
      <c r="G97" s="199"/>
      <c r="H97" s="203">
        <v>-78.459999999999994</v>
      </c>
      <c r="I97" s="204"/>
      <c r="J97" s="199"/>
      <c r="K97" s="199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158</v>
      </c>
      <c r="AU97" s="209" t="s">
        <v>82</v>
      </c>
      <c r="AV97" s="13" t="s">
        <v>82</v>
      </c>
      <c r="AW97" s="13" t="s">
        <v>33</v>
      </c>
      <c r="AX97" s="13" t="s">
        <v>72</v>
      </c>
      <c r="AY97" s="209" t="s">
        <v>146</v>
      </c>
    </row>
    <row r="98" spans="1:65" s="14" customFormat="1">
      <c r="B98" s="210"/>
      <c r="C98" s="211"/>
      <c r="D98" s="200" t="s">
        <v>158</v>
      </c>
      <c r="E98" s="212" t="s">
        <v>19</v>
      </c>
      <c r="F98" s="213" t="s">
        <v>161</v>
      </c>
      <c r="G98" s="211"/>
      <c r="H98" s="214">
        <v>240.48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158</v>
      </c>
      <c r="AU98" s="220" t="s">
        <v>82</v>
      </c>
      <c r="AV98" s="14" t="s">
        <v>154</v>
      </c>
      <c r="AW98" s="14" t="s">
        <v>33</v>
      </c>
      <c r="AX98" s="14" t="s">
        <v>80</v>
      </c>
      <c r="AY98" s="220" t="s">
        <v>146</v>
      </c>
    </row>
    <row r="99" spans="1:65" s="12" customFormat="1" ht="22.9" customHeight="1">
      <c r="B99" s="164"/>
      <c r="C99" s="165"/>
      <c r="D99" s="166" t="s">
        <v>71</v>
      </c>
      <c r="E99" s="178" t="s">
        <v>162</v>
      </c>
      <c r="F99" s="178" t="s">
        <v>163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SUM(P100:P135)</f>
        <v>0</v>
      </c>
      <c r="Q99" s="172"/>
      <c r="R99" s="173">
        <f>SUM(R100:R135)</f>
        <v>0</v>
      </c>
      <c r="S99" s="172"/>
      <c r="T99" s="174">
        <f>SUM(T100:T135)</f>
        <v>36.41357</v>
      </c>
      <c r="AR99" s="175" t="s">
        <v>80</v>
      </c>
      <c r="AT99" s="176" t="s">
        <v>71</v>
      </c>
      <c r="AU99" s="176" t="s">
        <v>80</v>
      </c>
      <c r="AY99" s="175" t="s">
        <v>146</v>
      </c>
      <c r="BK99" s="177">
        <f>SUM(BK100:BK135)</f>
        <v>0</v>
      </c>
    </row>
    <row r="100" spans="1:65" s="2" customFormat="1" ht="24.2" customHeight="1">
      <c r="A100" s="36"/>
      <c r="B100" s="37"/>
      <c r="C100" s="180" t="s">
        <v>82</v>
      </c>
      <c r="D100" s="180" t="s">
        <v>149</v>
      </c>
      <c r="E100" s="181" t="s">
        <v>164</v>
      </c>
      <c r="F100" s="182" t="s">
        <v>165</v>
      </c>
      <c r="G100" s="183" t="s">
        <v>166</v>
      </c>
      <c r="H100" s="184">
        <v>9.2750000000000004</v>
      </c>
      <c r="I100" s="185"/>
      <c r="J100" s="186">
        <f>ROUND(I100*H100,2)</f>
        <v>0</v>
      </c>
      <c r="K100" s="182" t="s">
        <v>153</v>
      </c>
      <c r="L100" s="41"/>
      <c r="M100" s="187" t="s">
        <v>19</v>
      </c>
      <c r="N100" s="188" t="s">
        <v>43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1.8</v>
      </c>
      <c r="T100" s="190">
        <f>S100*H100</f>
        <v>16.695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82</v>
      </c>
      <c r="AY100" s="19" t="s">
        <v>146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154</v>
      </c>
      <c r="BM100" s="191" t="s">
        <v>167</v>
      </c>
    </row>
    <row r="101" spans="1:65" s="2" customFormat="1">
      <c r="A101" s="36"/>
      <c r="B101" s="37"/>
      <c r="C101" s="38"/>
      <c r="D101" s="193" t="s">
        <v>156</v>
      </c>
      <c r="E101" s="38"/>
      <c r="F101" s="194" t="s">
        <v>168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156</v>
      </c>
      <c r="AU101" s="19" t="s">
        <v>82</v>
      </c>
    </row>
    <row r="102" spans="1:65" s="13" customFormat="1">
      <c r="B102" s="198"/>
      <c r="C102" s="199"/>
      <c r="D102" s="200" t="s">
        <v>158</v>
      </c>
      <c r="E102" s="201" t="s">
        <v>19</v>
      </c>
      <c r="F102" s="202" t="s">
        <v>169</v>
      </c>
      <c r="G102" s="199"/>
      <c r="H102" s="203">
        <v>2.4500000000000002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158</v>
      </c>
      <c r="AU102" s="209" t="s">
        <v>82</v>
      </c>
      <c r="AV102" s="13" t="s">
        <v>82</v>
      </c>
      <c r="AW102" s="13" t="s">
        <v>33</v>
      </c>
      <c r="AX102" s="13" t="s">
        <v>72</v>
      </c>
      <c r="AY102" s="209" t="s">
        <v>146</v>
      </c>
    </row>
    <row r="103" spans="1:65" s="13" customFormat="1">
      <c r="B103" s="198"/>
      <c r="C103" s="199"/>
      <c r="D103" s="200" t="s">
        <v>158</v>
      </c>
      <c r="E103" s="201" t="s">
        <v>19</v>
      </c>
      <c r="F103" s="202" t="s">
        <v>170</v>
      </c>
      <c r="G103" s="199"/>
      <c r="H103" s="203">
        <v>6.8250000000000002</v>
      </c>
      <c r="I103" s="204"/>
      <c r="J103" s="199"/>
      <c r="K103" s="199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158</v>
      </c>
      <c r="AU103" s="209" t="s">
        <v>82</v>
      </c>
      <c r="AV103" s="13" t="s">
        <v>82</v>
      </c>
      <c r="AW103" s="13" t="s">
        <v>33</v>
      </c>
      <c r="AX103" s="13" t="s">
        <v>72</v>
      </c>
      <c r="AY103" s="209" t="s">
        <v>146</v>
      </c>
    </row>
    <row r="104" spans="1:65" s="14" customFormat="1">
      <c r="B104" s="210"/>
      <c r="C104" s="211"/>
      <c r="D104" s="200" t="s">
        <v>158</v>
      </c>
      <c r="E104" s="212" t="s">
        <v>19</v>
      </c>
      <c r="F104" s="213" t="s">
        <v>161</v>
      </c>
      <c r="G104" s="211"/>
      <c r="H104" s="214">
        <v>9.2750000000000004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158</v>
      </c>
      <c r="AU104" s="220" t="s">
        <v>82</v>
      </c>
      <c r="AV104" s="14" t="s">
        <v>154</v>
      </c>
      <c r="AW104" s="14" t="s">
        <v>33</v>
      </c>
      <c r="AX104" s="14" t="s">
        <v>80</v>
      </c>
      <c r="AY104" s="220" t="s">
        <v>146</v>
      </c>
    </row>
    <row r="105" spans="1:65" s="2" customFormat="1" ht="16.5" customHeight="1">
      <c r="A105" s="36"/>
      <c r="B105" s="37"/>
      <c r="C105" s="180" t="s">
        <v>171</v>
      </c>
      <c r="D105" s="180" t="s">
        <v>149</v>
      </c>
      <c r="E105" s="181" t="s">
        <v>172</v>
      </c>
      <c r="F105" s="182" t="s">
        <v>173</v>
      </c>
      <c r="G105" s="183" t="s">
        <v>166</v>
      </c>
      <c r="H105" s="184">
        <v>0.14399999999999999</v>
      </c>
      <c r="I105" s="185"/>
      <c r="J105" s="186">
        <f>ROUND(I105*H105,2)</f>
        <v>0</v>
      </c>
      <c r="K105" s="182" t="s">
        <v>153</v>
      </c>
      <c r="L105" s="41"/>
      <c r="M105" s="187" t="s">
        <v>19</v>
      </c>
      <c r="N105" s="188" t="s">
        <v>43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2.2000000000000002</v>
      </c>
      <c r="T105" s="190">
        <f>S105*H105</f>
        <v>0.31680000000000003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154</v>
      </c>
      <c r="AT105" s="191" t="s">
        <v>149</v>
      </c>
      <c r="AU105" s="191" t="s">
        <v>82</v>
      </c>
      <c r="AY105" s="19" t="s">
        <v>146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154</v>
      </c>
      <c r="BM105" s="191" t="s">
        <v>174</v>
      </c>
    </row>
    <row r="106" spans="1:65" s="2" customFormat="1">
      <c r="A106" s="36"/>
      <c r="B106" s="37"/>
      <c r="C106" s="38"/>
      <c r="D106" s="193" t="s">
        <v>156</v>
      </c>
      <c r="E106" s="38"/>
      <c r="F106" s="194" t="s">
        <v>175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156</v>
      </c>
      <c r="AU106" s="19" t="s">
        <v>82</v>
      </c>
    </row>
    <row r="107" spans="1:65" s="13" customFormat="1">
      <c r="B107" s="198"/>
      <c r="C107" s="199"/>
      <c r="D107" s="200" t="s">
        <v>158</v>
      </c>
      <c r="E107" s="201" t="s">
        <v>19</v>
      </c>
      <c r="F107" s="202" t="s">
        <v>176</v>
      </c>
      <c r="G107" s="199"/>
      <c r="H107" s="203">
        <v>0.14399999999999999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158</v>
      </c>
      <c r="AU107" s="209" t="s">
        <v>82</v>
      </c>
      <c r="AV107" s="13" t="s">
        <v>82</v>
      </c>
      <c r="AW107" s="13" t="s">
        <v>33</v>
      </c>
      <c r="AX107" s="13" t="s">
        <v>80</v>
      </c>
      <c r="AY107" s="209" t="s">
        <v>146</v>
      </c>
    </row>
    <row r="108" spans="1:65" s="2" customFormat="1" ht="16.5" customHeight="1">
      <c r="A108" s="36"/>
      <c r="B108" s="37"/>
      <c r="C108" s="180" t="s">
        <v>154</v>
      </c>
      <c r="D108" s="180" t="s">
        <v>149</v>
      </c>
      <c r="E108" s="181" t="s">
        <v>177</v>
      </c>
      <c r="F108" s="182" t="s">
        <v>178</v>
      </c>
      <c r="G108" s="183" t="s">
        <v>179</v>
      </c>
      <c r="H108" s="184">
        <v>4.2</v>
      </c>
      <c r="I108" s="185"/>
      <c r="J108" s="186">
        <f>ROUND(I108*H108,2)</f>
        <v>0</v>
      </c>
      <c r="K108" s="182" t="s">
        <v>153</v>
      </c>
      <c r="L108" s="41"/>
      <c r="M108" s="187" t="s">
        <v>19</v>
      </c>
      <c r="N108" s="188" t="s">
        <v>43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0.108</v>
      </c>
      <c r="T108" s="190">
        <f>S108*H108</f>
        <v>0.4536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154</v>
      </c>
      <c r="AT108" s="191" t="s">
        <v>149</v>
      </c>
      <c r="AU108" s="191" t="s">
        <v>82</v>
      </c>
      <c r="AY108" s="19" t="s">
        <v>146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154</v>
      </c>
      <c r="BM108" s="191" t="s">
        <v>180</v>
      </c>
    </row>
    <row r="109" spans="1:65" s="2" customFormat="1">
      <c r="A109" s="36"/>
      <c r="B109" s="37"/>
      <c r="C109" s="38"/>
      <c r="D109" s="193" t="s">
        <v>156</v>
      </c>
      <c r="E109" s="38"/>
      <c r="F109" s="194" t="s">
        <v>181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156</v>
      </c>
      <c r="AU109" s="19" t="s">
        <v>82</v>
      </c>
    </row>
    <row r="110" spans="1:65" s="13" customFormat="1">
      <c r="B110" s="198"/>
      <c r="C110" s="199"/>
      <c r="D110" s="200" t="s">
        <v>158</v>
      </c>
      <c r="E110" s="201" t="s">
        <v>19</v>
      </c>
      <c r="F110" s="202" t="s">
        <v>182</v>
      </c>
      <c r="G110" s="199"/>
      <c r="H110" s="203">
        <v>4.2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158</v>
      </c>
      <c r="AU110" s="209" t="s">
        <v>82</v>
      </c>
      <c r="AV110" s="13" t="s">
        <v>82</v>
      </c>
      <c r="AW110" s="13" t="s">
        <v>33</v>
      </c>
      <c r="AX110" s="13" t="s">
        <v>80</v>
      </c>
      <c r="AY110" s="209" t="s">
        <v>146</v>
      </c>
    </row>
    <row r="111" spans="1:65" s="2" customFormat="1" ht="16.5" customHeight="1">
      <c r="A111" s="36"/>
      <c r="B111" s="37"/>
      <c r="C111" s="180" t="s">
        <v>183</v>
      </c>
      <c r="D111" s="180" t="s">
        <v>149</v>
      </c>
      <c r="E111" s="181" t="s">
        <v>184</v>
      </c>
      <c r="F111" s="182" t="s">
        <v>185</v>
      </c>
      <c r="G111" s="183" t="s">
        <v>179</v>
      </c>
      <c r="H111" s="184">
        <v>52.7</v>
      </c>
      <c r="I111" s="185"/>
      <c r="J111" s="186">
        <f>ROUND(I111*H111,2)</f>
        <v>0</v>
      </c>
      <c r="K111" s="182" t="s">
        <v>153</v>
      </c>
      <c r="L111" s="41"/>
      <c r="M111" s="187" t="s">
        <v>19</v>
      </c>
      <c r="N111" s="188" t="s">
        <v>43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0.187</v>
      </c>
      <c r="T111" s="190">
        <f>S111*H111</f>
        <v>9.8549000000000007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154</v>
      </c>
      <c r="AT111" s="191" t="s">
        <v>149</v>
      </c>
      <c r="AU111" s="191" t="s">
        <v>82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154</v>
      </c>
      <c r="BM111" s="191" t="s">
        <v>186</v>
      </c>
    </row>
    <row r="112" spans="1:65" s="2" customFormat="1">
      <c r="A112" s="36"/>
      <c r="B112" s="37"/>
      <c r="C112" s="38"/>
      <c r="D112" s="193" t="s">
        <v>156</v>
      </c>
      <c r="E112" s="38"/>
      <c r="F112" s="194" t="s">
        <v>187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82</v>
      </c>
    </row>
    <row r="113" spans="1:65" s="13" customFormat="1">
      <c r="B113" s="198"/>
      <c r="C113" s="199"/>
      <c r="D113" s="200" t="s">
        <v>158</v>
      </c>
      <c r="E113" s="201" t="s">
        <v>19</v>
      </c>
      <c r="F113" s="202" t="s">
        <v>188</v>
      </c>
      <c r="G113" s="199"/>
      <c r="H113" s="203">
        <v>18.399999999999999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158</v>
      </c>
      <c r="AU113" s="209" t="s">
        <v>82</v>
      </c>
      <c r="AV113" s="13" t="s">
        <v>82</v>
      </c>
      <c r="AW113" s="13" t="s">
        <v>33</v>
      </c>
      <c r="AX113" s="13" t="s">
        <v>72</v>
      </c>
      <c r="AY113" s="209" t="s">
        <v>146</v>
      </c>
    </row>
    <row r="114" spans="1:65" s="13" customFormat="1">
      <c r="B114" s="198"/>
      <c r="C114" s="199"/>
      <c r="D114" s="200" t="s">
        <v>158</v>
      </c>
      <c r="E114" s="201" t="s">
        <v>19</v>
      </c>
      <c r="F114" s="202" t="s">
        <v>189</v>
      </c>
      <c r="G114" s="199"/>
      <c r="H114" s="203">
        <v>34.299999999999997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158</v>
      </c>
      <c r="AU114" s="209" t="s">
        <v>82</v>
      </c>
      <c r="AV114" s="13" t="s">
        <v>82</v>
      </c>
      <c r="AW114" s="13" t="s">
        <v>33</v>
      </c>
      <c r="AX114" s="13" t="s">
        <v>72</v>
      </c>
      <c r="AY114" s="209" t="s">
        <v>146</v>
      </c>
    </row>
    <row r="115" spans="1:65" s="14" customFormat="1">
      <c r="B115" s="210"/>
      <c r="C115" s="211"/>
      <c r="D115" s="200" t="s">
        <v>158</v>
      </c>
      <c r="E115" s="212" t="s">
        <v>19</v>
      </c>
      <c r="F115" s="213" t="s">
        <v>161</v>
      </c>
      <c r="G115" s="211"/>
      <c r="H115" s="214">
        <v>52.7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158</v>
      </c>
      <c r="AU115" s="220" t="s">
        <v>82</v>
      </c>
      <c r="AV115" s="14" t="s">
        <v>154</v>
      </c>
      <c r="AW115" s="14" t="s">
        <v>33</v>
      </c>
      <c r="AX115" s="14" t="s">
        <v>80</v>
      </c>
      <c r="AY115" s="220" t="s">
        <v>146</v>
      </c>
    </row>
    <row r="116" spans="1:65" s="2" customFormat="1" ht="24.2" customHeight="1">
      <c r="A116" s="36"/>
      <c r="B116" s="37"/>
      <c r="C116" s="180" t="s">
        <v>147</v>
      </c>
      <c r="D116" s="180" t="s">
        <v>149</v>
      </c>
      <c r="E116" s="181" t="s">
        <v>190</v>
      </c>
      <c r="F116" s="182" t="s">
        <v>191</v>
      </c>
      <c r="G116" s="183" t="s">
        <v>152</v>
      </c>
      <c r="H116" s="184">
        <v>1.6</v>
      </c>
      <c r="I116" s="185"/>
      <c r="J116" s="186">
        <f>ROUND(I116*H116,2)</f>
        <v>0</v>
      </c>
      <c r="K116" s="182" t="s">
        <v>153</v>
      </c>
      <c r="L116" s="41"/>
      <c r="M116" s="187" t="s">
        <v>19</v>
      </c>
      <c r="N116" s="188" t="s">
        <v>43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7.5999999999999998E-2</v>
      </c>
      <c r="T116" s="190">
        <f>S116*H116</f>
        <v>0.1216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154</v>
      </c>
      <c r="AT116" s="191" t="s">
        <v>149</v>
      </c>
      <c r="AU116" s="191" t="s">
        <v>82</v>
      </c>
      <c r="AY116" s="19" t="s">
        <v>146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154</v>
      </c>
      <c r="BM116" s="191" t="s">
        <v>192</v>
      </c>
    </row>
    <row r="117" spans="1:65" s="2" customFormat="1">
      <c r="A117" s="36"/>
      <c r="B117" s="37"/>
      <c r="C117" s="38"/>
      <c r="D117" s="193" t="s">
        <v>156</v>
      </c>
      <c r="E117" s="38"/>
      <c r="F117" s="194" t="s">
        <v>193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156</v>
      </c>
      <c r="AU117" s="19" t="s">
        <v>82</v>
      </c>
    </row>
    <row r="118" spans="1:65" s="13" customFormat="1">
      <c r="B118" s="198"/>
      <c r="C118" s="199"/>
      <c r="D118" s="200" t="s">
        <v>158</v>
      </c>
      <c r="E118" s="201" t="s">
        <v>19</v>
      </c>
      <c r="F118" s="202" t="s">
        <v>194</v>
      </c>
      <c r="G118" s="199"/>
      <c r="H118" s="203">
        <v>1.6</v>
      </c>
      <c r="I118" s="204"/>
      <c r="J118" s="199"/>
      <c r="K118" s="199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158</v>
      </c>
      <c r="AU118" s="209" t="s">
        <v>82</v>
      </c>
      <c r="AV118" s="13" t="s">
        <v>82</v>
      </c>
      <c r="AW118" s="13" t="s">
        <v>33</v>
      </c>
      <c r="AX118" s="13" t="s">
        <v>80</v>
      </c>
      <c r="AY118" s="209" t="s">
        <v>146</v>
      </c>
    </row>
    <row r="119" spans="1:65" s="2" customFormat="1" ht="24.2" customHeight="1">
      <c r="A119" s="36"/>
      <c r="B119" s="37"/>
      <c r="C119" s="180" t="s">
        <v>195</v>
      </c>
      <c r="D119" s="180" t="s">
        <v>149</v>
      </c>
      <c r="E119" s="181" t="s">
        <v>196</v>
      </c>
      <c r="F119" s="182" t="s">
        <v>197</v>
      </c>
      <c r="G119" s="183" t="s">
        <v>152</v>
      </c>
      <c r="H119" s="184">
        <v>3.75</v>
      </c>
      <c r="I119" s="185"/>
      <c r="J119" s="186">
        <f>ROUND(I119*H119,2)</f>
        <v>0</v>
      </c>
      <c r="K119" s="182" t="s">
        <v>153</v>
      </c>
      <c r="L119" s="41"/>
      <c r="M119" s="187" t="s">
        <v>19</v>
      </c>
      <c r="N119" s="188" t="s">
        <v>43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0.06</v>
      </c>
      <c r="T119" s="190">
        <f>S119*H119</f>
        <v>0.22499999999999998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154</v>
      </c>
      <c r="AT119" s="191" t="s">
        <v>149</v>
      </c>
      <c r="AU119" s="191" t="s">
        <v>82</v>
      </c>
      <c r="AY119" s="19" t="s">
        <v>146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154</v>
      </c>
      <c r="BM119" s="191" t="s">
        <v>198</v>
      </c>
    </row>
    <row r="120" spans="1:65" s="2" customFormat="1">
      <c r="A120" s="36"/>
      <c r="B120" s="37"/>
      <c r="C120" s="38"/>
      <c r="D120" s="193" t="s">
        <v>156</v>
      </c>
      <c r="E120" s="38"/>
      <c r="F120" s="194" t="s">
        <v>199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156</v>
      </c>
      <c r="AU120" s="19" t="s">
        <v>82</v>
      </c>
    </row>
    <row r="121" spans="1:65" s="13" customFormat="1">
      <c r="B121" s="198"/>
      <c r="C121" s="199"/>
      <c r="D121" s="200" t="s">
        <v>158</v>
      </c>
      <c r="E121" s="201" t="s">
        <v>19</v>
      </c>
      <c r="F121" s="202" t="s">
        <v>200</v>
      </c>
      <c r="G121" s="199"/>
      <c r="H121" s="203">
        <v>3.75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158</v>
      </c>
      <c r="AU121" s="209" t="s">
        <v>82</v>
      </c>
      <c r="AV121" s="13" t="s">
        <v>82</v>
      </c>
      <c r="AW121" s="13" t="s">
        <v>33</v>
      </c>
      <c r="AX121" s="13" t="s">
        <v>80</v>
      </c>
      <c r="AY121" s="209" t="s">
        <v>146</v>
      </c>
    </row>
    <row r="122" spans="1:65" s="2" customFormat="1" ht="24.2" customHeight="1">
      <c r="A122" s="36"/>
      <c r="B122" s="37"/>
      <c r="C122" s="180" t="s">
        <v>201</v>
      </c>
      <c r="D122" s="180" t="s">
        <v>149</v>
      </c>
      <c r="E122" s="181" t="s">
        <v>202</v>
      </c>
      <c r="F122" s="182" t="s">
        <v>203</v>
      </c>
      <c r="G122" s="183" t="s">
        <v>152</v>
      </c>
      <c r="H122" s="184">
        <v>38.28</v>
      </c>
      <c r="I122" s="185"/>
      <c r="J122" s="186">
        <f>ROUND(I122*H122,2)</f>
        <v>0</v>
      </c>
      <c r="K122" s="182" t="s">
        <v>153</v>
      </c>
      <c r="L122" s="41"/>
      <c r="M122" s="187" t="s">
        <v>19</v>
      </c>
      <c r="N122" s="188" t="s">
        <v>43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6.6000000000000003E-2</v>
      </c>
      <c r="T122" s="190">
        <f>S122*H122</f>
        <v>2.5264800000000003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154</v>
      </c>
      <c r="AT122" s="191" t="s">
        <v>149</v>
      </c>
      <c r="AU122" s="191" t="s">
        <v>82</v>
      </c>
      <c r="AY122" s="19" t="s">
        <v>146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154</v>
      </c>
      <c r="BM122" s="191" t="s">
        <v>204</v>
      </c>
    </row>
    <row r="123" spans="1:65" s="2" customFormat="1">
      <c r="A123" s="36"/>
      <c r="B123" s="37"/>
      <c r="C123" s="38"/>
      <c r="D123" s="193" t="s">
        <v>156</v>
      </c>
      <c r="E123" s="38"/>
      <c r="F123" s="194" t="s">
        <v>205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156</v>
      </c>
      <c r="AU123" s="19" t="s">
        <v>82</v>
      </c>
    </row>
    <row r="124" spans="1:65" s="13" customFormat="1">
      <c r="B124" s="198"/>
      <c r="C124" s="199"/>
      <c r="D124" s="200" t="s">
        <v>158</v>
      </c>
      <c r="E124" s="201" t="s">
        <v>19</v>
      </c>
      <c r="F124" s="202" t="s">
        <v>206</v>
      </c>
      <c r="G124" s="199"/>
      <c r="H124" s="203">
        <v>38.28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158</v>
      </c>
      <c r="AU124" s="209" t="s">
        <v>82</v>
      </c>
      <c r="AV124" s="13" t="s">
        <v>82</v>
      </c>
      <c r="AW124" s="13" t="s">
        <v>33</v>
      </c>
      <c r="AX124" s="13" t="s">
        <v>80</v>
      </c>
      <c r="AY124" s="209" t="s">
        <v>146</v>
      </c>
    </row>
    <row r="125" spans="1:65" s="2" customFormat="1" ht="21.75" customHeight="1">
      <c r="A125" s="36"/>
      <c r="B125" s="37"/>
      <c r="C125" s="180" t="s">
        <v>162</v>
      </c>
      <c r="D125" s="180" t="s">
        <v>149</v>
      </c>
      <c r="E125" s="181" t="s">
        <v>207</v>
      </c>
      <c r="F125" s="182" t="s">
        <v>208</v>
      </c>
      <c r="G125" s="183" t="s">
        <v>152</v>
      </c>
      <c r="H125" s="184">
        <v>12.69</v>
      </c>
      <c r="I125" s="185"/>
      <c r="J125" s="186">
        <f>ROUND(I125*H125,2)</f>
        <v>0</v>
      </c>
      <c r="K125" s="182" t="s">
        <v>153</v>
      </c>
      <c r="L125" s="41"/>
      <c r="M125" s="187" t="s">
        <v>19</v>
      </c>
      <c r="N125" s="188" t="s">
        <v>43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7.2999999999999995E-2</v>
      </c>
      <c r="T125" s="190">
        <f>S125*H125</f>
        <v>0.92636999999999992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154</v>
      </c>
      <c r="AT125" s="191" t="s">
        <v>149</v>
      </c>
      <c r="AU125" s="191" t="s">
        <v>82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154</v>
      </c>
      <c r="BM125" s="191" t="s">
        <v>209</v>
      </c>
    </row>
    <row r="126" spans="1:65" s="2" customFormat="1">
      <c r="A126" s="36"/>
      <c r="B126" s="37"/>
      <c r="C126" s="38"/>
      <c r="D126" s="193" t="s">
        <v>156</v>
      </c>
      <c r="E126" s="38"/>
      <c r="F126" s="194" t="s">
        <v>210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82</v>
      </c>
    </row>
    <row r="127" spans="1:65" s="13" customFormat="1">
      <c r="B127" s="198"/>
      <c r="C127" s="199"/>
      <c r="D127" s="200" t="s">
        <v>158</v>
      </c>
      <c r="E127" s="201" t="s">
        <v>19</v>
      </c>
      <c r="F127" s="202" t="s">
        <v>211</v>
      </c>
      <c r="G127" s="199"/>
      <c r="H127" s="203">
        <v>12.69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158</v>
      </c>
      <c r="AU127" s="209" t="s">
        <v>82</v>
      </c>
      <c r="AV127" s="13" t="s">
        <v>82</v>
      </c>
      <c r="AW127" s="13" t="s">
        <v>33</v>
      </c>
      <c r="AX127" s="13" t="s">
        <v>80</v>
      </c>
      <c r="AY127" s="209" t="s">
        <v>146</v>
      </c>
    </row>
    <row r="128" spans="1:65" s="2" customFormat="1" ht="21.75" customHeight="1">
      <c r="A128" s="36"/>
      <c r="B128" s="37"/>
      <c r="C128" s="180" t="s">
        <v>212</v>
      </c>
      <c r="D128" s="180" t="s">
        <v>149</v>
      </c>
      <c r="E128" s="181" t="s">
        <v>213</v>
      </c>
      <c r="F128" s="182" t="s">
        <v>214</v>
      </c>
      <c r="G128" s="183" t="s">
        <v>152</v>
      </c>
      <c r="H128" s="184">
        <v>22.26</v>
      </c>
      <c r="I128" s="185"/>
      <c r="J128" s="186">
        <f>ROUND(I128*H128,2)</f>
        <v>0</v>
      </c>
      <c r="K128" s="182" t="s">
        <v>153</v>
      </c>
      <c r="L128" s="41"/>
      <c r="M128" s="187" t="s">
        <v>19</v>
      </c>
      <c r="N128" s="188" t="s">
        <v>43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5.8999999999999997E-2</v>
      </c>
      <c r="T128" s="190">
        <f>S128*H128</f>
        <v>1.31334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154</v>
      </c>
      <c r="AT128" s="191" t="s">
        <v>149</v>
      </c>
      <c r="AU128" s="191" t="s">
        <v>82</v>
      </c>
      <c r="AY128" s="19" t="s">
        <v>146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154</v>
      </c>
      <c r="BM128" s="191" t="s">
        <v>215</v>
      </c>
    </row>
    <row r="129" spans="1:65" s="2" customFormat="1">
      <c r="A129" s="36"/>
      <c r="B129" s="37"/>
      <c r="C129" s="38"/>
      <c r="D129" s="193" t="s">
        <v>156</v>
      </c>
      <c r="E129" s="38"/>
      <c r="F129" s="194" t="s">
        <v>216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156</v>
      </c>
      <c r="AU129" s="19" t="s">
        <v>82</v>
      </c>
    </row>
    <row r="130" spans="1:65" s="13" customFormat="1">
      <c r="B130" s="198"/>
      <c r="C130" s="199"/>
      <c r="D130" s="200" t="s">
        <v>158</v>
      </c>
      <c r="E130" s="201" t="s">
        <v>19</v>
      </c>
      <c r="F130" s="202" t="s">
        <v>217</v>
      </c>
      <c r="G130" s="199"/>
      <c r="H130" s="203">
        <v>22.26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158</v>
      </c>
      <c r="AU130" s="209" t="s">
        <v>82</v>
      </c>
      <c r="AV130" s="13" t="s">
        <v>82</v>
      </c>
      <c r="AW130" s="13" t="s">
        <v>33</v>
      </c>
      <c r="AX130" s="13" t="s">
        <v>80</v>
      </c>
      <c r="AY130" s="209" t="s">
        <v>146</v>
      </c>
    </row>
    <row r="131" spans="1:65" s="2" customFormat="1" ht="21.75" customHeight="1">
      <c r="A131" s="36"/>
      <c r="B131" s="37"/>
      <c r="C131" s="180" t="s">
        <v>218</v>
      </c>
      <c r="D131" s="180" t="s">
        <v>149</v>
      </c>
      <c r="E131" s="181" t="s">
        <v>219</v>
      </c>
      <c r="F131" s="182" t="s">
        <v>220</v>
      </c>
      <c r="G131" s="183" t="s">
        <v>152</v>
      </c>
      <c r="H131" s="184">
        <v>1.6</v>
      </c>
      <c r="I131" s="185"/>
      <c r="J131" s="186">
        <f>ROUND(I131*H131,2)</f>
        <v>0</v>
      </c>
      <c r="K131" s="182" t="s">
        <v>153</v>
      </c>
      <c r="L131" s="41"/>
      <c r="M131" s="187" t="s">
        <v>19</v>
      </c>
      <c r="N131" s="188" t="s">
        <v>43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8.3000000000000004E-2</v>
      </c>
      <c r="T131" s="190">
        <f>S131*H131</f>
        <v>0.1328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154</v>
      </c>
      <c r="AT131" s="191" t="s">
        <v>149</v>
      </c>
      <c r="AU131" s="191" t="s">
        <v>82</v>
      </c>
      <c r="AY131" s="19" t="s">
        <v>146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154</v>
      </c>
      <c r="BM131" s="191" t="s">
        <v>221</v>
      </c>
    </row>
    <row r="132" spans="1:65" s="2" customFormat="1">
      <c r="A132" s="36"/>
      <c r="B132" s="37"/>
      <c r="C132" s="38"/>
      <c r="D132" s="193" t="s">
        <v>156</v>
      </c>
      <c r="E132" s="38"/>
      <c r="F132" s="194" t="s">
        <v>222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156</v>
      </c>
      <c r="AU132" s="19" t="s">
        <v>82</v>
      </c>
    </row>
    <row r="133" spans="1:65" s="13" customFormat="1">
      <c r="B133" s="198"/>
      <c r="C133" s="199"/>
      <c r="D133" s="200" t="s">
        <v>158</v>
      </c>
      <c r="E133" s="201" t="s">
        <v>19</v>
      </c>
      <c r="F133" s="202" t="s">
        <v>223</v>
      </c>
      <c r="G133" s="199"/>
      <c r="H133" s="203">
        <v>1.6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158</v>
      </c>
      <c r="AU133" s="209" t="s">
        <v>82</v>
      </c>
      <c r="AV133" s="13" t="s">
        <v>82</v>
      </c>
      <c r="AW133" s="13" t="s">
        <v>33</v>
      </c>
      <c r="AX133" s="13" t="s">
        <v>80</v>
      </c>
      <c r="AY133" s="209" t="s">
        <v>146</v>
      </c>
    </row>
    <row r="134" spans="1:65" s="2" customFormat="1" ht="24.2" customHeight="1">
      <c r="A134" s="36"/>
      <c r="B134" s="37"/>
      <c r="C134" s="180" t="s">
        <v>8</v>
      </c>
      <c r="D134" s="180" t="s">
        <v>149</v>
      </c>
      <c r="E134" s="181" t="s">
        <v>224</v>
      </c>
      <c r="F134" s="182" t="s">
        <v>225</v>
      </c>
      <c r="G134" s="183" t="s">
        <v>152</v>
      </c>
      <c r="H134" s="184">
        <v>240.48</v>
      </c>
      <c r="I134" s="185"/>
      <c r="J134" s="186">
        <f>ROUND(I134*H134,2)</f>
        <v>0</v>
      </c>
      <c r="K134" s="182" t="s">
        <v>153</v>
      </c>
      <c r="L134" s="41"/>
      <c r="M134" s="187" t="s">
        <v>19</v>
      </c>
      <c r="N134" s="188" t="s">
        <v>43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1.6E-2</v>
      </c>
      <c r="T134" s="190">
        <f>S134*H134</f>
        <v>3.84768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154</v>
      </c>
      <c r="AT134" s="191" t="s">
        <v>149</v>
      </c>
      <c r="AU134" s="191" t="s">
        <v>82</v>
      </c>
      <c r="AY134" s="19" t="s">
        <v>146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154</v>
      </c>
      <c r="BM134" s="191" t="s">
        <v>226</v>
      </c>
    </row>
    <row r="135" spans="1:65" s="2" customFormat="1">
      <c r="A135" s="36"/>
      <c r="B135" s="37"/>
      <c r="C135" s="38"/>
      <c r="D135" s="193" t="s">
        <v>156</v>
      </c>
      <c r="E135" s="38"/>
      <c r="F135" s="194" t="s">
        <v>227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156</v>
      </c>
      <c r="AU135" s="19" t="s">
        <v>82</v>
      </c>
    </row>
    <row r="136" spans="1:65" s="12" customFormat="1" ht="22.9" customHeight="1">
      <c r="B136" s="164"/>
      <c r="C136" s="165"/>
      <c r="D136" s="166" t="s">
        <v>71</v>
      </c>
      <c r="E136" s="178" t="s">
        <v>228</v>
      </c>
      <c r="F136" s="178" t="s">
        <v>229</v>
      </c>
      <c r="G136" s="165"/>
      <c r="H136" s="165"/>
      <c r="I136" s="168"/>
      <c r="J136" s="179">
        <f>BK136</f>
        <v>0</v>
      </c>
      <c r="K136" s="165"/>
      <c r="L136" s="170"/>
      <c r="M136" s="171"/>
      <c r="N136" s="172"/>
      <c r="O136" s="172"/>
      <c r="P136" s="173">
        <f>SUM(P137:P147)</f>
        <v>0</v>
      </c>
      <c r="Q136" s="172"/>
      <c r="R136" s="173">
        <f>SUM(R137:R147)</f>
        <v>0</v>
      </c>
      <c r="S136" s="172"/>
      <c r="T136" s="174">
        <f>SUM(T137:T147)</f>
        <v>0</v>
      </c>
      <c r="AR136" s="175" t="s">
        <v>80</v>
      </c>
      <c r="AT136" s="176" t="s">
        <v>71</v>
      </c>
      <c r="AU136" s="176" t="s">
        <v>80</v>
      </c>
      <c r="AY136" s="175" t="s">
        <v>146</v>
      </c>
      <c r="BK136" s="177">
        <f>SUM(BK137:BK147)</f>
        <v>0</v>
      </c>
    </row>
    <row r="137" spans="1:65" s="2" customFormat="1" ht="21.75" customHeight="1">
      <c r="A137" s="36"/>
      <c r="B137" s="37"/>
      <c r="C137" s="180" t="s">
        <v>230</v>
      </c>
      <c r="D137" s="180" t="s">
        <v>149</v>
      </c>
      <c r="E137" s="181" t="s">
        <v>231</v>
      </c>
      <c r="F137" s="182" t="s">
        <v>232</v>
      </c>
      <c r="G137" s="183" t="s">
        <v>233</v>
      </c>
      <c r="H137" s="184">
        <v>60.92</v>
      </c>
      <c r="I137" s="185"/>
      <c r="J137" s="186">
        <f>ROUND(I137*H137,2)</f>
        <v>0</v>
      </c>
      <c r="K137" s="182" t="s">
        <v>153</v>
      </c>
      <c r="L137" s="41"/>
      <c r="M137" s="187" t="s">
        <v>19</v>
      </c>
      <c r="N137" s="188" t="s">
        <v>43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154</v>
      </c>
      <c r="AT137" s="191" t="s">
        <v>149</v>
      </c>
      <c r="AU137" s="191" t="s">
        <v>82</v>
      </c>
      <c r="AY137" s="19" t="s">
        <v>146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154</v>
      </c>
      <c r="BM137" s="191" t="s">
        <v>234</v>
      </c>
    </row>
    <row r="138" spans="1:65" s="2" customFormat="1">
      <c r="A138" s="36"/>
      <c r="B138" s="37"/>
      <c r="C138" s="38"/>
      <c r="D138" s="193" t="s">
        <v>156</v>
      </c>
      <c r="E138" s="38"/>
      <c r="F138" s="194" t="s">
        <v>235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156</v>
      </c>
      <c r="AU138" s="19" t="s">
        <v>82</v>
      </c>
    </row>
    <row r="139" spans="1:65" s="2" customFormat="1" ht="24.2" customHeight="1">
      <c r="A139" s="36"/>
      <c r="B139" s="37"/>
      <c r="C139" s="180" t="s">
        <v>236</v>
      </c>
      <c r="D139" s="180" t="s">
        <v>149</v>
      </c>
      <c r="E139" s="181" t="s">
        <v>237</v>
      </c>
      <c r="F139" s="182" t="s">
        <v>238</v>
      </c>
      <c r="G139" s="183" t="s">
        <v>233</v>
      </c>
      <c r="H139" s="184">
        <v>1766.68</v>
      </c>
      <c r="I139" s="185"/>
      <c r="J139" s="186">
        <f>ROUND(I139*H139,2)</f>
        <v>0</v>
      </c>
      <c r="K139" s="182" t="s">
        <v>153</v>
      </c>
      <c r="L139" s="41"/>
      <c r="M139" s="187" t="s">
        <v>19</v>
      </c>
      <c r="N139" s="188" t="s">
        <v>43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154</v>
      </c>
      <c r="AT139" s="191" t="s">
        <v>149</v>
      </c>
      <c r="AU139" s="191" t="s">
        <v>82</v>
      </c>
      <c r="AY139" s="19" t="s">
        <v>146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154</v>
      </c>
      <c r="BM139" s="191" t="s">
        <v>239</v>
      </c>
    </row>
    <row r="140" spans="1:65" s="2" customFormat="1">
      <c r="A140" s="36"/>
      <c r="B140" s="37"/>
      <c r="C140" s="38"/>
      <c r="D140" s="193" t="s">
        <v>156</v>
      </c>
      <c r="E140" s="38"/>
      <c r="F140" s="194" t="s">
        <v>240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156</v>
      </c>
      <c r="AU140" s="19" t="s">
        <v>82</v>
      </c>
    </row>
    <row r="141" spans="1:65" s="13" customFormat="1">
      <c r="B141" s="198"/>
      <c r="C141" s="199"/>
      <c r="D141" s="200" t="s">
        <v>158</v>
      </c>
      <c r="E141" s="201" t="s">
        <v>19</v>
      </c>
      <c r="F141" s="202" t="s">
        <v>241</v>
      </c>
      <c r="G141" s="199"/>
      <c r="H141" s="203">
        <v>1766.68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158</v>
      </c>
      <c r="AU141" s="209" t="s">
        <v>82</v>
      </c>
      <c r="AV141" s="13" t="s">
        <v>82</v>
      </c>
      <c r="AW141" s="13" t="s">
        <v>33</v>
      </c>
      <c r="AX141" s="13" t="s">
        <v>80</v>
      </c>
      <c r="AY141" s="209" t="s">
        <v>146</v>
      </c>
    </row>
    <row r="142" spans="1:65" s="2" customFormat="1" ht="24.2" customHeight="1">
      <c r="A142" s="36"/>
      <c r="B142" s="37"/>
      <c r="C142" s="180" t="s">
        <v>242</v>
      </c>
      <c r="D142" s="180" t="s">
        <v>149</v>
      </c>
      <c r="E142" s="181" t="s">
        <v>243</v>
      </c>
      <c r="F142" s="182" t="s">
        <v>244</v>
      </c>
      <c r="G142" s="183" t="s">
        <v>233</v>
      </c>
      <c r="H142" s="184">
        <v>31.169</v>
      </c>
      <c r="I142" s="185"/>
      <c r="J142" s="186">
        <f>ROUND(I142*H142,2)</f>
        <v>0</v>
      </c>
      <c r="K142" s="182" t="s">
        <v>153</v>
      </c>
      <c r="L142" s="41"/>
      <c r="M142" s="187" t="s">
        <v>19</v>
      </c>
      <c r="N142" s="188" t="s">
        <v>43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154</v>
      </c>
      <c r="AT142" s="191" t="s">
        <v>149</v>
      </c>
      <c r="AU142" s="191" t="s">
        <v>82</v>
      </c>
      <c r="AY142" s="19" t="s">
        <v>146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154</v>
      </c>
      <c r="BM142" s="191" t="s">
        <v>245</v>
      </c>
    </row>
    <row r="143" spans="1:65" s="2" customFormat="1">
      <c r="A143" s="36"/>
      <c r="B143" s="37"/>
      <c r="C143" s="38"/>
      <c r="D143" s="193" t="s">
        <v>156</v>
      </c>
      <c r="E143" s="38"/>
      <c r="F143" s="194" t="s">
        <v>246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156</v>
      </c>
      <c r="AU143" s="19" t="s">
        <v>82</v>
      </c>
    </row>
    <row r="144" spans="1:65" s="13" customFormat="1">
      <c r="B144" s="198"/>
      <c r="C144" s="199"/>
      <c r="D144" s="200" t="s">
        <v>158</v>
      </c>
      <c r="E144" s="201" t="s">
        <v>19</v>
      </c>
      <c r="F144" s="202" t="s">
        <v>247</v>
      </c>
      <c r="G144" s="199"/>
      <c r="H144" s="203">
        <v>31.169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158</v>
      </c>
      <c r="AU144" s="209" t="s">
        <v>82</v>
      </c>
      <c r="AV144" s="13" t="s">
        <v>82</v>
      </c>
      <c r="AW144" s="13" t="s">
        <v>33</v>
      </c>
      <c r="AX144" s="13" t="s">
        <v>80</v>
      </c>
      <c r="AY144" s="209" t="s">
        <v>146</v>
      </c>
    </row>
    <row r="145" spans="1:65" s="2" customFormat="1" ht="24.2" customHeight="1">
      <c r="A145" s="36"/>
      <c r="B145" s="37"/>
      <c r="C145" s="180" t="s">
        <v>248</v>
      </c>
      <c r="D145" s="180" t="s">
        <v>149</v>
      </c>
      <c r="E145" s="181" t="s">
        <v>249</v>
      </c>
      <c r="F145" s="182" t="s">
        <v>250</v>
      </c>
      <c r="G145" s="183" t="s">
        <v>233</v>
      </c>
      <c r="H145" s="184">
        <v>29.751000000000001</v>
      </c>
      <c r="I145" s="185"/>
      <c r="J145" s="186">
        <f>ROUND(I145*H145,2)</f>
        <v>0</v>
      </c>
      <c r="K145" s="182" t="s">
        <v>153</v>
      </c>
      <c r="L145" s="41"/>
      <c r="M145" s="187" t="s">
        <v>19</v>
      </c>
      <c r="N145" s="188" t="s">
        <v>43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154</v>
      </c>
      <c r="AT145" s="191" t="s">
        <v>149</v>
      </c>
      <c r="AU145" s="191" t="s">
        <v>82</v>
      </c>
      <c r="AY145" s="19" t="s">
        <v>146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154</v>
      </c>
      <c r="BM145" s="191" t="s">
        <v>251</v>
      </c>
    </row>
    <row r="146" spans="1:65" s="2" customFormat="1">
      <c r="A146" s="36"/>
      <c r="B146" s="37"/>
      <c r="C146" s="38"/>
      <c r="D146" s="193" t="s">
        <v>156</v>
      </c>
      <c r="E146" s="38"/>
      <c r="F146" s="194" t="s">
        <v>252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156</v>
      </c>
      <c r="AU146" s="19" t="s">
        <v>82</v>
      </c>
    </row>
    <row r="147" spans="1:65" s="13" customFormat="1">
      <c r="B147" s="198"/>
      <c r="C147" s="199"/>
      <c r="D147" s="200" t="s">
        <v>158</v>
      </c>
      <c r="E147" s="201" t="s">
        <v>19</v>
      </c>
      <c r="F147" s="202" t="s">
        <v>253</v>
      </c>
      <c r="G147" s="199"/>
      <c r="H147" s="203">
        <v>29.751000000000001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158</v>
      </c>
      <c r="AU147" s="209" t="s">
        <v>82</v>
      </c>
      <c r="AV147" s="13" t="s">
        <v>82</v>
      </c>
      <c r="AW147" s="13" t="s">
        <v>33</v>
      </c>
      <c r="AX147" s="13" t="s">
        <v>80</v>
      </c>
      <c r="AY147" s="209" t="s">
        <v>146</v>
      </c>
    </row>
    <row r="148" spans="1:65" s="12" customFormat="1" ht="25.9" customHeight="1">
      <c r="B148" s="164"/>
      <c r="C148" s="165"/>
      <c r="D148" s="166" t="s">
        <v>71</v>
      </c>
      <c r="E148" s="167" t="s">
        <v>254</v>
      </c>
      <c r="F148" s="167" t="s">
        <v>255</v>
      </c>
      <c r="G148" s="165"/>
      <c r="H148" s="165"/>
      <c r="I148" s="168"/>
      <c r="J148" s="169">
        <f>BK148</f>
        <v>0</v>
      </c>
      <c r="K148" s="165"/>
      <c r="L148" s="170"/>
      <c r="M148" s="171"/>
      <c r="N148" s="172"/>
      <c r="O148" s="172"/>
      <c r="P148" s="173">
        <f>P149+P155+P164+P171+P191+P196+P201</f>
        <v>0</v>
      </c>
      <c r="Q148" s="172"/>
      <c r="R148" s="173">
        <f>R149+R155+R164+R171+R191+R196+R201</f>
        <v>0</v>
      </c>
      <c r="S148" s="172"/>
      <c r="T148" s="174">
        <f>T149+T155+T164+T171+T191+T196+T201</f>
        <v>24.506515100000001</v>
      </c>
      <c r="AR148" s="175" t="s">
        <v>82</v>
      </c>
      <c r="AT148" s="176" t="s">
        <v>71</v>
      </c>
      <c r="AU148" s="176" t="s">
        <v>72</v>
      </c>
      <c r="AY148" s="175" t="s">
        <v>146</v>
      </c>
      <c r="BK148" s="177">
        <f>BK149+BK155+BK164+BK171+BK191+BK196+BK201</f>
        <v>0</v>
      </c>
    </row>
    <row r="149" spans="1:65" s="12" customFormat="1" ht="22.9" customHeight="1">
      <c r="B149" s="164"/>
      <c r="C149" s="165"/>
      <c r="D149" s="166" t="s">
        <v>71</v>
      </c>
      <c r="E149" s="178" t="s">
        <v>256</v>
      </c>
      <c r="F149" s="178" t="s">
        <v>257</v>
      </c>
      <c r="G149" s="165"/>
      <c r="H149" s="165"/>
      <c r="I149" s="168"/>
      <c r="J149" s="179">
        <f>BK149</f>
        <v>0</v>
      </c>
      <c r="K149" s="165"/>
      <c r="L149" s="170"/>
      <c r="M149" s="171"/>
      <c r="N149" s="172"/>
      <c r="O149" s="172"/>
      <c r="P149" s="173">
        <f>SUM(P150:P154)</f>
        <v>0</v>
      </c>
      <c r="Q149" s="172"/>
      <c r="R149" s="173">
        <f>SUM(R150:R154)</f>
        <v>0</v>
      </c>
      <c r="S149" s="172"/>
      <c r="T149" s="174">
        <f>SUM(T150:T154)</f>
        <v>12.735899999999999</v>
      </c>
      <c r="AR149" s="175" t="s">
        <v>82</v>
      </c>
      <c r="AT149" s="176" t="s">
        <v>71</v>
      </c>
      <c r="AU149" s="176" t="s">
        <v>80</v>
      </c>
      <c r="AY149" s="175" t="s">
        <v>146</v>
      </c>
      <c r="BK149" s="177">
        <f>SUM(BK150:BK154)</f>
        <v>0</v>
      </c>
    </row>
    <row r="150" spans="1:65" s="2" customFormat="1" ht="24.2" customHeight="1">
      <c r="A150" s="36"/>
      <c r="B150" s="37"/>
      <c r="C150" s="180" t="s">
        <v>258</v>
      </c>
      <c r="D150" s="180" t="s">
        <v>149</v>
      </c>
      <c r="E150" s="181" t="s">
        <v>259</v>
      </c>
      <c r="F150" s="182" t="s">
        <v>260</v>
      </c>
      <c r="G150" s="183" t="s">
        <v>152</v>
      </c>
      <c r="H150" s="184">
        <v>141.51</v>
      </c>
      <c r="I150" s="185"/>
      <c r="J150" s="186">
        <f>ROUND(I150*H150,2)</f>
        <v>0</v>
      </c>
      <c r="K150" s="182" t="s">
        <v>153</v>
      </c>
      <c r="L150" s="41"/>
      <c r="M150" s="187" t="s">
        <v>19</v>
      </c>
      <c r="N150" s="188" t="s">
        <v>43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0.09</v>
      </c>
      <c r="T150" s="190">
        <f>S150*H150</f>
        <v>12.735899999999999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248</v>
      </c>
      <c r="AT150" s="191" t="s">
        <v>149</v>
      </c>
      <c r="AU150" s="191" t="s">
        <v>82</v>
      </c>
      <c r="AY150" s="19" t="s">
        <v>146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248</v>
      </c>
      <c r="BM150" s="191" t="s">
        <v>261</v>
      </c>
    </row>
    <row r="151" spans="1:65" s="2" customFormat="1">
      <c r="A151" s="36"/>
      <c r="B151" s="37"/>
      <c r="C151" s="38"/>
      <c r="D151" s="193" t="s">
        <v>156</v>
      </c>
      <c r="E151" s="38"/>
      <c r="F151" s="194" t="s">
        <v>262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156</v>
      </c>
      <c r="AU151" s="19" t="s">
        <v>82</v>
      </c>
    </row>
    <row r="152" spans="1:65" s="13" customFormat="1">
      <c r="B152" s="198"/>
      <c r="C152" s="199"/>
      <c r="D152" s="200" t="s">
        <v>158</v>
      </c>
      <c r="E152" s="201" t="s">
        <v>19</v>
      </c>
      <c r="F152" s="202" t="s">
        <v>263</v>
      </c>
      <c r="G152" s="199"/>
      <c r="H152" s="203">
        <v>141.51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158</v>
      </c>
      <c r="AU152" s="209" t="s">
        <v>82</v>
      </c>
      <c r="AV152" s="13" t="s">
        <v>82</v>
      </c>
      <c r="AW152" s="13" t="s">
        <v>33</v>
      </c>
      <c r="AX152" s="13" t="s">
        <v>80</v>
      </c>
      <c r="AY152" s="209" t="s">
        <v>146</v>
      </c>
    </row>
    <row r="153" spans="1:65" s="2" customFormat="1" ht="24.2" customHeight="1">
      <c r="A153" s="36"/>
      <c r="B153" s="37"/>
      <c r="C153" s="180" t="s">
        <v>264</v>
      </c>
      <c r="D153" s="180" t="s">
        <v>149</v>
      </c>
      <c r="E153" s="181" t="s">
        <v>265</v>
      </c>
      <c r="F153" s="182" t="s">
        <v>266</v>
      </c>
      <c r="G153" s="183" t="s">
        <v>267</v>
      </c>
      <c r="H153" s="221"/>
      <c r="I153" s="185"/>
      <c r="J153" s="186">
        <f>ROUND(I153*H153,2)</f>
        <v>0</v>
      </c>
      <c r="K153" s="182" t="s">
        <v>153</v>
      </c>
      <c r="L153" s="41"/>
      <c r="M153" s="187" t="s">
        <v>19</v>
      </c>
      <c r="N153" s="188" t="s">
        <v>43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248</v>
      </c>
      <c r="AT153" s="191" t="s">
        <v>149</v>
      </c>
      <c r="AU153" s="191" t="s">
        <v>82</v>
      </c>
      <c r="AY153" s="19" t="s">
        <v>146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248</v>
      </c>
      <c r="BM153" s="191" t="s">
        <v>268</v>
      </c>
    </row>
    <row r="154" spans="1:65" s="2" customFormat="1">
      <c r="A154" s="36"/>
      <c r="B154" s="37"/>
      <c r="C154" s="38"/>
      <c r="D154" s="193" t="s">
        <v>156</v>
      </c>
      <c r="E154" s="38"/>
      <c r="F154" s="194" t="s">
        <v>269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156</v>
      </c>
      <c r="AU154" s="19" t="s">
        <v>82</v>
      </c>
    </row>
    <row r="155" spans="1:65" s="12" customFormat="1" ht="22.9" customHeight="1">
      <c r="B155" s="164"/>
      <c r="C155" s="165"/>
      <c r="D155" s="166" t="s">
        <v>71</v>
      </c>
      <c r="E155" s="178" t="s">
        <v>270</v>
      </c>
      <c r="F155" s="178" t="s">
        <v>271</v>
      </c>
      <c r="G155" s="165"/>
      <c r="H155" s="165"/>
      <c r="I155" s="168"/>
      <c r="J155" s="179">
        <f>BK155</f>
        <v>0</v>
      </c>
      <c r="K155" s="165"/>
      <c r="L155" s="170"/>
      <c r="M155" s="171"/>
      <c r="N155" s="172"/>
      <c r="O155" s="172"/>
      <c r="P155" s="173">
        <f>SUM(P156:P163)</f>
        <v>0</v>
      </c>
      <c r="Q155" s="172"/>
      <c r="R155" s="173">
        <f>SUM(R156:R163)</f>
        <v>0</v>
      </c>
      <c r="S155" s="172"/>
      <c r="T155" s="174">
        <f>SUM(T156:T163)</f>
        <v>8.8866499999999995</v>
      </c>
      <c r="AR155" s="175" t="s">
        <v>82</v>
      </c>
      <c r="AT155" s="176" t="s">
        <v>71</v>
      </c>
      <c r="AU155" s="176" t="s">
        <v>80</v>
      </c>
      <c r="AY155" s="175" t="s">
        <v>146</v>
      </c>
      <c r="BK155" s="177">
        <f>SUM(BK156:BK163)</f>
        <v>0</v>
      </c>
    </row>
    <row r="156" spans="1:65" s="2" customFormat="1" ht="24.2" customHeight="1">
      <c r="A156" s="36"/>
      <c r="B156" s="37"/>
      <c r="C156" s="180" t="s">
        <v>272</v>
      </c>
      <c r="D156" s="180" t="s">
        <v>149</v>
      </c>
      <c r="E156" s="181" t="s">
        <v>273</v>
      </c>
      <c r="F156" s="182" t="s">
        <v>274</v>
      </c>
      <c r="G156" s="183" t="s">
        <v>152</v>
      </c>
      <c r="H156" s="184">
        <v>301.70999999999998</v>
      </c>
      <c r="I156" s="185"/>
      <c r="J156" s="186">
        <f>ROUND(I156*H156,2)</f>
        <v>0</v>
      </c>
      <c r="K156" s="182" t="s">
        <v>153</v>
      </c>
      <c r="L156" s="41"/>
      <c r="M156" s="187" t="s">
        <v>19</v>
      </c>
      <c r="N156" s="188" t="s">
        <v>43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1.4999999999999999E-2</v>
      </c>
      <c r="T156" s="190">
        <f>S156*H156</f>
        <v>4.5256499999999997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248</v>
      </c>
      <c r="AT156" s="191" t="s">
        <v>149</v>
      </c>
      <c r="AU156" s="191" t="s">
        <v>82</v>
      </c>
      <c r="AY156" s="19" t="s">
        <v>146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248</v>
      </c>
      <c r="BM156" s="191" t="s">
        <v>275</v>
      </c>
    </row>
    <row r="157" spans="1:65" s="2" customFormat="1">
      <c r="A157" s="36"/>
      <c r="B157" s="37"/>
      <c r="C157" s="38"/>
      <c r="D157" s="193" t="s">
        <v>156</v>
      </c>
      <c r="E157" s="38"/>
      <c r="F157" s="194" t="s">
        <v>276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156</v>
      </c>
      <c r="AU157" s="19" t="s">
        <v>82</v>
      </c>
    </row>
    <row r="158" spans="1:65" s="13" customFormat="1">
      <c r="B158" s="198"/>
      <c r="C158" s="199"/>
      <c r="D158" s="200" t="s">
        <v>158</v>
      </c>
      <c r="E158" s="201" t="s">
        <v>19</v>
      </c>
      <c r="F158" s="202" t="s">
        <v>277</v>
      </c>
      <c r="G158" s="199"/>
      <c r="H158" s="203">
        <v>301.70999999999998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158</v>
      </c>
      <c r="AU158" s="209" t="s">
        <v>82</v>
      </c>
      <c r="AV158" s="13" t="s">
        <v>82</v>
      </c>
      <c r="AW158" s="13" t="s">
        <v>33</v>
      </c>
      <c r="AX158" s="13" t="s">
        <v>80</v>
      </c>
      <c r="AY158" s="209" t="s">
        <v>146</v>
      </c>
    </row>
    <row r="159" spans="1:65" s="2" customFormat="1" ht="24.2" customHeight="1">
      <c r="A159" s="36"/>
      <c r="B159" s="37"/>
      <c r="C159" s="180" t="s">
        <v>278</v>
      </c>
      <c r="D159" s="180" t="s">
        <v>149</v>
      </c>
      <c r="E159" s="181" t="s">
        <v>279</v>
      </c>
      <c r="F159" s="182" t="s">
        <v>280</v>
      </c>
      <c r="G159" s="183" t="s">
        <v>179</v>
      </c>
      <c r="H159" s="184">
        <v>311.5</v>
      </c>
      <c r="I159" s="185"/>
      <c r="J159" s="186">
        <f>ROUND(I159*H159,2)</f>
        <v>0</v>
      </c>
      <c r="K159" s="182" t="s">
        <v>153</v>
      </c>
      <c r="L159" s="41"/>
      <c r="M159" s="187" t="s">
        <v>19</v>
      </c>
      <c r="N159" s="188" t="s">
        <v>43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1.4E-2</v>
      </c>
      <c r="T159" s="190">
        <f>S159*H159</f>
        <v>4.3609999999999998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248</v>
      </c>
      <c r="AT159" s="191" t="s">
        <v>149</v>
      </c>
      <c r="AU159" s="191" t="s">
        <v>82</v>
      </c>
      <c r="AY159" s="19" t="s">
        <v>146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248</v>
      </c>
      <c r="BM159" s="191" t="s">
        <v>281</v>
      </c>
    </row>
    <row r="160" spans="1:65" s="2" customFormat="1">
      <c r="A160" s="36"/>
      <c r="B160" s="37"/>
      <c r="C160" s="38"/>
      <c r="D160" s="193" t="s">
        <v>156</v>
      </c>
      <c r="E160" s="38"/>
      <c r="F160" s="194" t="s">
        <v>282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156</v>
      </c>
      <c r="AU160" s="19" t="s">
        <v>82</v>
      </c>
    </row>
    <row r="161" spans="1:65" s="13" customFormat="1">
      <c r="B161" s="198"/>
      <c r="C161" s="199"/>
      <c r="D161" s="200" t="s">
        <v>158</v>
      </c>
      <c r="E161" s="201" t="s">
        <v>19</v>
      </c>
      <c r="F161" s="202" t="s">
        <v>283</v>
      </c>
      <c r="G161" s="199"/>
      <c r="H161" s="203">
        <v>311.5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158</v>
      </c>
      <c r="AU161" s="209" t="s">
        <v>82</v>
      </c>
      <c r="AV161" s="13" t="s">
        <v>82</v>
      </c>
      <c r="AW161" s="13" t="s">
        <v>33</v>
      </c>
      <c r="AX161" s="13" t="s">
        <v>80</v>
      </c>
      <c r="AY161" s="209" t="s">
        <v>146</v>
      </c>
    </row>
    <row r="162" spans="1:65" s="2" customFormat="1" ht="24.2" customHeight="1">
      <c r="A162" s="36"/>
      <c r="B162" s="37"/>
      <c r="C162" s="180" t="s">
        <v>7</v>
      </c>
      <c r="D162" s="180" t="s">
        <v>149</v>
      </c>
      <c r="E162" s="181" t="s">
        <v>284</v>
      </c>
      <c r="F162" s="182" t="s">
        <v>285</v>
      </c>
      <c r="G162" s="183" t="s">
        <v>267</v>
      </c>
      <c r="H162" s="221"/>
      <c r="I162" s="185"/>
      <c r="J162" s="186">
        <f>ROUND(I162*H162,2)</f>
        <v>0</v>
      </c>
      <c r="K162" s="182" t="s">
        <v>153</v>
      </c>
      <c r="L162" s="41"/>
      <c r="M162" s="187" t="s">
        <v>19</v>
      </c>
      <c r="N162" s="188" t="s">
        <v>43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248</v>
      </c>
      <c r="AT162" s="191" t="s">
        <v>149</v>
      </c>
      <c r="AU162" s="191" t="s">
        <v>82</v>
      </c>
      <c r="AY162" s="19" t="s">
        <v>146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248</v>
      </c>
      <c r="BM162" s="191" t="s">
        <v>286</v>
      </c>
    </row>
    <row r="163" spans="1:65" s="2" customFormat="1">
      <c r="A163" s="36"/>
      <c r="B163" s="37"/>
      <c r="C163" s="38"/>
      <c r="D163" s="193" t="s">
        <v>156</v>
      </c>
      <c r="E163" s="38"/>
      <c r="F163" s="194" t="s">
        <v>287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156</v>
      </c>
      <c r="AU163" s="19" t="s">
        <v>82</v>
      </c>
    </row>
    <row r="164" spans="1:65" s="12" customFormat="1" ht="22.9" customHeight="1">
      <c r="B164" s="164"/>
      <c r="C164" s="165"/>
      <c r="D164" s="166" t="s">
        <v>71</v>
      </c>
      <c r="E164" s="178" t="s">
        <v>288</v>
      </c>
      <c r="F164" s="178" t="s">
        <v>289</v>
      </c>
      <c r="G164" s="165"/>
      <c r="H164" s="165"/>
      <c r="I164" s="168"/>
      <c r="J164" s="179">
        <f>BK164</f>
        <v>0</v>
      </c>
      <c r="K164" s="165"/>
      <c r="L164" s="170"/>
      <c r="M164" s="171"/>
      <c r="N164" s="172"/>
      <c r="O164" s="172"/>
      <c r="P164" s="173">
        <f>SUM(P165:P170)</f>
        <v>0</v>
      </c>
      <c r="Q164" s="172"/>
      <c r="R164" s="173">
        <f>SUM(R165:R170)</f>
        <v>0</v>
      </c>
      <c r="S164" s="172"/>
      <c r="T164" s="174">
        <f>SUM(T165:T170)</f>
        <v>0.28160959999999996</v>
      </c>
      <c r="AR164" s="175" t="s">
        <v>82</v>
      </c>
      <c r="AT164" s="176" t="s">
        <v>71</v>
      </c>
      <c r="AU164" s="176" t="s">
        <v>80</v>
      </c>
      <c r="AY164" s="175" t="s">
        <v>146</v>
      </c>
      <c r="BK164" s="177">
        <f>SUM(BK165:BK170)</f>
        <v>0</v>
      </c>
    </row>
    <row r="165" spans="1:65" s="2" customFormat="1" ht="24.2" customHeight="1">
      <c r="A165" s="36"/>
      <c r="B165" s="37"/>
      <c r="C165" s="180" t="s">
        <v>290</v>
      </c>
      <c r="D165" s="180" t="s">
        <v>149</v>
      </c>
      <c r="E165" s="181" t="s">
        <v>291</v>
      </c>
      <c r="F165" s="182" t="s">
        <v>292</v>
      </c>
      <c r="G165" s="183" t="s">
        <v>152</v>
      </c>
      <c r="H165" s="184">
        <v>13.76</v>
      </c>
      <c r="I165" s="185"/>
      <c r="J165" s="186">
        <f>ROUND(I165*H165,2)</f>
        <v>0</v>
      </c>
      <c r="K165" s="182" t="s">
        <v>153</v>
      </c>
      <c r="L165" s="41"/>
      <c r="M165" s="187" t="s">
        <v>19</v>
      </c>
      <c r="N165" s="188" t="s">
        <v>43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1.721E-2</v>
      </c>
      <c r="T165" s="190">
        <f>S165*H165</f>
        <v>0.23680959999999998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248</v>
      </c>
      <c r="AT165" s="191" t="s">
        <v>149</v>
      </c>
      <c r="AU165" s="191" t="s">
        <v>82</v>
      </c>
      <c r="AY165" s="19" t="s">
        <v>146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248</v>
      </c>
      <c r="BM165" s="191" t="s">
        <v>293</v>
      </c>
    </row>
    <row r="166" spans="1:65" s="2" customFormat="1">
      <c r="A166" s="36"/>
      <c r="B166" s="37"/>
      <c r="C166" s="38"/>
      <c r="D166" s="193" t="s">
        <v>156</v>
      </c>
      <c r="E166" s="38"/>
      <c r="F166" s="194" t="s">
        <v>294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156</v>
      </c>
      <c r="AU166" s="19" t="s">
        <v>82</v>
      </c>
    </row>
    <row r="167" spans="1:65" s="13" customFormat="1">
      <c r="B167" s="198"/>
      <c r="C167" s="199"/>
      <c r="D167" s="200" t="s">
        <v>158</v>
      </c>
      <c r="E167" s="201" t="s">
        <v>19</v>
      </c>
      <c r="F167" s="202" t="s">
        <v>295</v>
      </c>
      <c r="G167" s="199"/>
      <c r="H167" s="203">
        <v>13.76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158</v>
      </c>
      <c r="AU167" s="209" t="s">
        <v>82</v>
      </c>
      <c r="AV167" s="13" t="s">
        <v>82</v>
      </c>
      <c r="AW167" s="13" t="s">
        <v>33</v>
      </c>
      <c r="AX167" s="13" t="s">
        <v>80</v>
      </c>
      <c r="AY167" s="209" t="s">
        <v>146</v>
      </c>
    </row>
    <row r="168" spans="1:65" s="2" customFormat="1" ht="24.2" customHeight="1">
      <c r="A168" s="36"/>
      <c r="B168" s="37"/>
      <c r="C168" s="180" t="s">
        <v>296</v>
      </c>
      <c r="D168" s="180" t="s">
        <v>149</v>
      </c>
      <c r="E168" s="181" t="s">
        <v>297</v>
      </c>
      <c r="F168" s="182" t="s">
        <v>298</v>
      </c>
      <c r="G168" s="183" t="s">
        <v>152</v>
      </c>
      <c r="H168" s="184">
        <v>4</v>
      </c>
      <c r="I168" s="185"/>
      <c r="J168" s="186">
        <f>ROUND(I168*H168,2)</f>
        <v>0</v>
      </c>
      <c r="K168" s="182" t="s">
        <v>153</v>
      </c>
      <c r="L168" s="41"/>
      <c r="M168" s="187" t="s">
        <v>19</v>
      </c>
      <c r="N168" s="188" t="s">
        <v>43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1.12E-2</v>
      </c>
      <c r="T168" s="190">
        <f>S168*H168</f>
        <v>4.48E-2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248</v>
      </c>
      <c r="AT168" s="191" t="s">
        <v>149</v>
      </c>
      <c r="AU168" s="191" t="s">
        <v>82</v>
      </c>
      <c r="AY168" s="19" t="s">
        <v>146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248</v>
      </c>
      <c r="BM168" s="191" t="s">
        <v>299</v>
      </c>
    </row>
    <row r="169" spans="1:65" s="2" customFormat="1">
      <c r="A169" s="36"/>
      <c r="B169" s="37"/>
      <c r="C169" s="38"/>
      <c r="D169" s="193" t="s">
        <v>156</v>
      </c>
      <c r="E169" s="38"/>
      <c r="F169" s="194" t="s">
        <v>300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156</v>
      </c>
      <c r="AU169" s="19" t="s">
        <v>82</v>
      </c>
    </row>
    <row r="170" spans="1:65" s="13" customFormat="1">
      <c r="B170" s="198"/>
      <c r="C170" s="199"/>
      <c r="D170" s="200" t="s">
        <v>158</v>
      </c>
      <c r="E170" s="201" t="s">
        <v>19</v>
      </c>
      <c r="F170" s="202" t="s">
        <v>301</v>
      </c>
      <c r="G170" s="199"/>
      <c r="H170" s="203">
        <v>4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158</v>
      </c>
      <c r="AU170" s="209" t="s">
        <v>82</v>
      </c>
      <c r="AV170" s="13" t="s">
        <v>82</v>
      </c>
      <c r="AW170" s="13" t="s">
        <v>33</v>
      </c>
      <c r="AX170" s="13" t="s">
        <v>80</v>
      </c>
      <c r="AY170" s="209" t="s">
        <v>146</v>
      </c>
    </row>
    <row r="171" spans="1:65" s="12" customFormat="1" ht="22.9" customHeight="1">
      <c r="B171" s="164"/>
      <c r="C171" s="165"/>
      <c r="D171" s="166" t="s">
        <v>71</v>
      </c>
      <c r="E171" s="178" t="s">
        <v>302</v>
      </c>
      <c r="F171" s="178" t="s">
        <v>303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SUM(P172:P190)</f>
        <v>0</v>
      </c>
      <c r="Q171" s="172"/>
      <c r="R171" s="173">
        <f>SUM(R172:R190)</f>
        <v>0</v>
      </c>
      <c r="S171" s="172"/>
      <c r="T171" s="174">
        <f>SUM(T172:T190)</f>
        <v>2.2506200000000001</v>
      </c>
      <c r="AR171" s="175" t="s">
        <v>82</v>
      </c>
      <c r="AT171" s="176" t="s">
        <v>71</v>
      </c>
      <c r="AU171" s="176" t="s">
        <v>80</v>
      </c>
      <c r="AY171" s="175" t="s">
        <v>146</v>
      </c>
      <c r="BK171" s="177">
        <f>SUM(BK172:BK190)</f>
        <v>0</v>
      </c>
    </row>
    <row r="172" spans="1:65" s="2" customFormat="1" ht="16.5" customHeight="1">
      <c r="A172" s="36"/>
      <c r="B172" s="37"/>
      <c r="C172" s="180" t="s">
        <v>304</v>
      </c>
      <c r="D172" s="180" t="s">
        <v>149</v>
      </c>
      <c r="E172" s="181" t="s">
        <v>305</v>
      </c>
      <c r="F172" s="182" t="s">
        <v>306</v>
      </c>
      <c r="G172" s="183" t="s">
        <v>152</v>
      </c>
      <c r="H172" s="184">
        <v>333.35</v>
      </c>
      <c r="I172" s="185"/>
      <c r="J172" s="186">
        <f>ROUND(I172*H172,2)</f>
        <v>0</v>
      </c>
      <c r="K172" s="182" t="s">
        <v>153</v>
      </c>
      <c r="L172" s="41"/>
      <c r="M172" s="187" t="s">
        <v>19</v>
      </c>
      <c r="N172" s="188" t="s">
        <v>43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5.94E-3</v>
      </c>
      <c r="T172" s="190">
        <f>S172*H172</f>
        <v>1.9800990000000001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248</v>
      </c>
      <c r="AT172" s="191" t="s">
        <v>149</v>
      </c>
      <c r="AU172" s="191" t="s">
        <v>82</v>
      </c>
      <c r="AY172" s="19" t="s">
        <v>146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248</v>
      </c>
      <c r="BM172" s="191" t="s">
        <v>307</v>
      </c>
    </row>
    <row r="173" spans="1:65" s="2" customFormat="1">
      <c r="A173" s="36"/>
      <c r="B173" s="37"/>
      <c r="C173" s="38"/>
      <c r="D173" s="193" t="s">
        <v>156</v>
      </c>
      <c r="E173" s="38"/>
      <c r="F173" s="194" t="s">
        <v>308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156</v>
      </c>
      <c r="AU173" s="19" t="s">
        <v>82</v>
      </c>
    </row>
    <row r="174" spans="1:65" s="13" customFormat="1">
      <c r="B174" s="198"/>
      <c r="C174" s="199"/>
      <c r="D174" s="200" t="s">
        <v>158</v>
      </c>
      <c r="E174" s="201" t="s">
        <v>19</v>
      </c>
      <c r="F174" s="202" t="s">
        <v>309</v>
      </c>
      <c r="G174" s="199"/>
      <c r="H174" s="203">
        <v>301.70999999999998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158</v>
      </c>
      <c r="AU174" s="209" t="s">
        <v>82</v>
      </c>
      <c r="AV174" s="13" t="s">
        <v>82</v>
      </c>
      <c r="AW174" s="13" t="s">
        <v>33</v>
      </c>
      <c r="AX174" s="13" t="s">
        <v>72</v>
      </c>
      <c r="AY174" s="209" t="s">
        <v>146</v>
      </c>
    </row>
    <row r="175" spans="1:65" s="13" customFormat="1">
      <c r="B175" s="198"/>
      <c r="C175" s="199"/>
      <c r="D175" s="200" t="s">
        <v>158</v>
      </c>
      <c r="E175" s="201" t="s">
        <v>19</v>
      </c>
      <c r="F175" s="202" t="s">
        <v>310</v>
      </c>
      <c r="G175" s="199"/>
      <c r="H175" s="203">
        <v>20.68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158</v>
      </c>
      <c r="AU175" s="209" t="s">
        <v>82</v>
      </c>
      <c r="AV175" s="13" t="s">
        <v>82</v>
      </c>
      <c r="AW175" s="13" t="s">
        <v>33</v>
      </c>
      <c r="AX175" s="13" t="s">
        <v>72</v>
      </c>
      <c r="AY175" s="209" t="s">
        <v>146</v>
      </c>
    </row>
    <row r="176" spans="1:65" s="13" customFormat="1">
      <c r="B176" s="198"/>
      <c r="C176" s="199"/>
      <c r="D176" s="200" t="s">
        <v>158</v>
      </c>
      <c r="E176" s="201" t="s">
        <v>19</v>
      </c>
      <c r="F176" s="202" t="s">
        <v>311</v>
      </c>
      <c r="G176" s="199"/>
      <c r="H176" s="203">
        <v>10.96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158</v>
      </c>
      <c r="AU176" s="209" t="s">
        <v>82</v>
      </c>
      <c r="AV176" s="13" t="s">
        <v>82</v>
      </c>
      <c r="AW176" s="13" t="s">
        <v>33</v>
      </c>
      <c r="AX176" s="13" t="s">
        <v>72</v>
      </c>
      <c r="AY176" s="209" t="s">
        <v>146</v>
      </c>
    </row>
    <row r="177" spans="1:65" s="14" customFormat="1">
      <c r="B177" s="210"/>
      <c r="C177" s="211"/>
      <c r="D177" s="200" t="s">
        <v>158</v>
      </c>
      <c r="E177" s="212" t="s">
        <v>19</v>
      </c>
      <c r="F177" s="213" t="s">
        <v>161</v>
      </c>
      <c r="G177" s="211"/>
      <c r="H177" s="214">
        <v>333.35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158</v>
      </c>
      <c r="AU177" s="220" t="s">
        <v>82</v>
      </c>
      <c r="AV177" s="14" t="s">
        <v>154</v>
      </c>
      <c r="AW177" s="14" t="s">
        <v>33</v>
      </c>
      <c r="AX177" s="14" t="s">
        <v>80</v>
      </c>
      <c r="AY177" s="220" t="s">
        <v>146</v>
      </c>
    </row>
    <row r="178" spans="1:65" s="2" customFormat="1" ht="16.5" customHeight="1">
      <c r="A178" s="36"/>
      <c r="B178" s="37"/>
      <c r="C178" s="180" t="s">
        <v>312</v>
      </c>
      <c r="D178" s="180" t="s">
        <v>149</v>
      </c>
      <c r="E178" s="181" t="s">
        <v>313</v>
      </c>
      <c r="F178" s="182" t="s">
        <v>314</v>
      </c>
      <c r="G178" s="183" t="s">
        <v>179</v>
      </c>
      <c r="H178" s="184">
        <v>28.8</v>
      </c>
      <c r="I178" s="185"/>
      <c r="J178" s="186">
        <f>ROUND(I178*H178,2)</f>
        <v>0</v>
      </c>
      <c r="K178" s="182" t="s">
        <v>153</v>
      </c>
      <c r="L178" s="41"/>
      <c r="M178" s="187" t="s">
        <v>19</v>
      </c>
      <c r="N178" s="188" t="s">
        <v>43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1.67E-3</v>
      </c>
      <c r="T178" s="190">
        <f>S178*H178</f>
        <v>4.8096E-2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248</v>
      </c>
      <c r="AT178" s="191" t="s">
        <v>149</v>
      </c>
      <c r="AU178" s="191" t="s">
        <v>82</v>
      </c>
      <c r="AY178" s="19" t="s">
        <v>146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248</v>
      </c>
      <c r="BM178" s="191" t="s">
        <v>315</v>
      </c>
    </row>
    <row r="179" spans="1:65" s="2" customFormat="1">
      <c r="A179" s="36"/>
      <c r="B179" s="37"/>
      <c r="C179" s="38"/>
      <c r="D179" s="193" t="s">
        <v>156</v>
      </c>
      <c r="E179" s="38"/>
      <c r="F179" s="194" t="s">
        <v>316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156</v>
      </c>
      <c r="AU179" s="19" t="s">
        <v>82</v>
      </c>
    </row>
    <row r="180" spans="1:65" s="13" customFormat="1">
      <c r="B180" s="198"/>
      <c r="C180" s="199"/>
      <c r="D180" s="200" t="s">
        <v>158</v>
      </c>
      <c r="E180" s="201" t="s">
        <v>19</v>
      </c>
      <c r="F180" s="202" t="s">
        <v>317</v>
      </c>
      <c r="G180" s="199"/>
      <c r="H180" s="203">
        <v>28.8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158</v>
      </c>
      <c r="AU180" s="209" t="s">
        <v>82</v>
      </c>
      <c r="AV180" s="13" t="s">
        <v>82</v>
      </c>
      <c r="AW180" s="13" t="s">
        <v>33</v>
      </c>
      <c r="AX180" s="13" t="s">
        <v>80</v>
      </c>
      <c r="AY180" s="209" t="s">
        <v>146</v>
      </c>
    </row>
    <row r="181" spans="1:65" s="2" customFormat="1" ht="16.5" customHeight="1">
      <c r="A181" s="36"/>
      <c r="B181" s="37"/>
      <c r="C181" s="180" t="s">
        <v>318</v>
      </c>
      <c r="D181" s="180" t="s">
        <v>149</v>
      </c>
      <c r="E181" s="181" t="s">
        <v>319</v>
      </c>
      <c r="F181" s="182" t="s">
        <v>320</v>
      </c>
      <c r="G181" s="183" t="s">
        <v>179</v>
      </c>
      <c r="H181" s="184">
        <v>52.5</v>
      </c>
      <c r="I181" s="185"/>
      <c r="J181" s="186">
        <f>ROUND(I181*H181,2)</f>
        <v>0</v>
      </c>
      <c r="K181" s="182" t="s">
        <v>153</v>
      </c>
      <c r="L181" s="41"/>
      <c r="M181" s="187" t="s">
        <v>19</v>
      </c>
      <c r="N181" s="188" t="s">
        <v>43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1.75E-3</v>
      </c>
      <c r="T181" s="190">
        <f>S181*H181</f>
        <v>9.1874999999999998E-2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248</v>
      </c>
      <c r="AT181" s="191" t="s">
        <v>149</v>
      </c>
      <c r="AU181" s="191" t="s">
        <v>82</v>
      </c>
      <c r="AY181" s="19" t="s">
        <v>146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248</v>
      </c>
      <c r="BM181" s="191" t="s">
        <v>321</v>
      </c>
    </row>
    <row r="182" spans="1:65" s="2" customFormat="1">
      <c r="A182" s="36"/>
      <c r="B182" s="37"/>
      <c r="C182" s="38"/>
      <c r="D182" s="193" t="s">
        <v>156</v>
      </c>
      <c r="E182" s="38"/>
      <c r="F182" s="194" t="s">
        <v>322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156</v>
      </c>
      <c r="AU182" s="19" t="s">
        <v>82</v>
      </c>
    </row>
    <row r="183" spans="1:65" s="13" customFormat="1">
      <c r="B183" s="198"/>
      <c r="C183" s="199"/>
      <c r="D183" s="200" t="s">
        <v>158</v>
      </c>
      <c r="E183" s="201" t="s">
        <v>19</v>
      </c>
      <c r="F183" s="202" t="s">
        <v>323</v>
      </c>
      <c r="G183" s="199"/>
      <c r="H183" s="203">
        <v>52.5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158</v>
      </c>
      <c r="AU183" s="209" t="s">
        <v>82</v>
      </c>
      <c r="AV183" s="13" t="s">
        <v>82</v>
      </c>
      <c r="AW183" s="13" t="s">
        <v>33</v>
      </c>
      <c r="AX183" s="13" t="s">
        <v>80</v>
      </c>
      <c r="AY183" s="209" t="s">
        <v>146</v>
      </c>
    </row>
    <row r="184" spans="1:65" s="2" customFormat="1" ht="16.5" customHeight="1">
      <c r="A184" s="36"/>
      <c r="B184" s="37"/>
      <c r="C184" s="180" t="s">
        <v>324</v>
      </c>
      <c r="D184" s="180" t="s">
        <v>149</v>
      </c>
      <c r="E184" s="181" t="s">
        <v>325</v>
      </c>
      <c r="F184" s="182" t="s">
        <v>326</v>
      </c>
      <c r="G184" s="183" t="s">
        <v>179</v>
      </c>
      <c r="H184" s="184">
        <v>34.299999999999997</v>
      </c>
      <c r="I184" s="185"/>
      <c r="J184" s="186">
        <f>ROUND(I184*H184,2)</f>
        <v>0</v>
      </c>
      <c r="K184" s="182" t="s">
        <v>153</v>
      </c>
      <c r="L184" s="41"/>
      <c r="M184" s="187" t="s">
        <v>19</v>
      </c>
      <c r="N184" s="188" t="s">
        <v>43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2.5999999999999999E-3</v>
      </c>
      <c r="T184" s="190">
        <f>S184*H184</f>
        <v>8.9179999999999995E-2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248</v>
      </c>
      <c r="AT184" s="191" t="s">
        <v>149</v>
      </c>
      <c r="AU184" s="191" t="s">
        <v>82</v>
      </c>
      <c r="AY184" s="19" t="s">
        <v>146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80</v>
      </c>
      <c r="BK184" s="192">
        <f>ROUND(I184*H184,2)</f>
        <v>0</v>
      </c>
      <c r="BL184" s="19" t="s">
        <v>248</v>
      </c>
      <c r="BM184" s="191" t="s">
        <v>327</v>
      </c>
    </row>
    <row r="185" spans="1:65" s="2" customFormat="1">
      <c r="A185" s="36"/>
      <c r="B185" s="37"/>
      <c r="C185" s="38"/>
      <c r="D185" s="193" t="s">
        <v>156</v>
      </c>
      <c r="E185" s="38"/>
      <c r="F185" s="194" t="s">
        <v>328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156</v>
      </c>
      <c r="AU185" s="19" t="s">
        <v>82</v>
      </c>
    </row>
    <row r="186" spans="1:65" s="2" customFormat="1" ht="16.5" customHeight="1">
      <c r="A186" s="36"/>
      <c r="B186" s="37"/>
      <c r="C186" s="180" t="s">
        <v>329</v>
      </c>
      <c r="D186" s="180" t="s">
        <v>149</v>
      </c>
      <c r="E186" s="181" t="s">
        <v>330</v>
      </c>
      <c r="F186" s="182" t="s">
        <v>331</v>
      </c>
      <c r="G186" s="183" t="s">
        <v>179</v>
      </c>
      <c r="H186" s="184">
        <v>10.5</v>
      </c>
      <c r="I186" s="185"/>
      <c r="J186" s="186">
        <f>ROUND(I186*H186,2)</f>
        <v>0</v>
      </c>
      <c r="K186" s="182" t="s">
        <v>153</v>
      </c>
      <c r="L186" s="41"/>
      <c r="M186" s="187" t="s">
        <v>19</v>
      </c>
      <c r="N186" s="188" t="s">
        <v>43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3.9399999999999999E-3</v>
      </c>
      <c r="T186" s="190">
        <f>S186*H186</f>
        <v>4.1369999999999997E-2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248</v>
      </c>
      <c r="AT186" s="191" t="s">
        <v>149</v>
      </c>
      <c r="AU186" s="191" t="s">
        <v>82</v>
      </c>
      <c r="AY186" s="19" t="s">
        <v>146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248</v>
      </c>
      <c r="BM186" s="191" t="s">
        <v>332</v>
      </c>
    </row>
    <row r="187" spans="1:65" s="2" customFormat="1">
      <c r="A187" s="36"/>
      <c r="B187" s="37"/>
      <c r="C187" s="38"/>
      <c r="D187" s="193" t="s">
        <v>156</v>
      </c>
      <c r="E187" s="38"/>
      <c r="F187" s="194" t="s">
        <v>333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156</v>
      </c>
      <c r="AU187" s="19" t="s">
        <v>82</v>
      </c>
    </row>
    <row r="188" spans="1:65" s="13" customFormat="1">
      <c r="B188" s="198"/>
      <c r="C188" s="199"/>
      <c r="D188" s="200" t="s">
        <v>158</v>
      </c>
      <c r="E188" s="201" t="s">
        <v>19</v>
      </c>
      <c r="F188" s="202" t="s">
        <v>334</v>
      </c>
      <c r="G188" s="199"/>
      <c r="H188" s="203">
        <v>10.5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158</v>
      </c>
      <c r="AU188" s="209" t="s">
        <v>82</v>
      </c>
      <c r="AV188" s="13" t="s">
        <v>82</v>
      </c>
      <c r="AW188" s="13" t="s">
        <v>33</v>
      </c>
      <c r="AX188" s="13" t="s">
        <v>80</v>
      </c>
      <c r="AY188" s="209" t="s">
        <v>146</v>
      </c>
    </row>
    <row r="189" spans="1:65" s="2" customFormat="1" ht="24.2" customHeight="1">
      <c r="A189" s="36"/>
      <c r="B189" s="37"/>
      <c r="C189" s="180" t="s">
        <v>335</v>
      </c>
      <c r="D189" s="180" t="s">
        <v>149</v>
      </c>
      <c r="E189" s="181" t="s">
        <v>336</v>
      </c>
      <c r="F189" s="182" t="s">
        <v>337</v>
      </c>
      <c r="G189" s="183" t="s">
        <v>267</v>
      </c>
      <c r="H189" s="221"/>
      <c r="I189" s="185"/>
      <c r="J189" s="186">
        <f>ROUND(I189*H189,2)</f>
        <v>0</v>
      </c>
      <c r="K189" s="182" t="s">
        <v>153</v>
      </c>
      <c r="L189" s="41"/>
      <c r="M189" s="187" t="s">
        <v>19</v>
      </c>
      <c r="N189" s="188" t="s">
        <v>43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248</v>
      </c>
      <c r="AT189" s="191" t="s">
        <v>149</v>
      </c>
      <c r="AU189" s="191" t="s">
        <v>82</v>
      </c>
      <c r="AY189" s="19" t="s">
        <v>146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248</v>
      </c>
      <c r="BM189" s="191" t="s">
        <v>338</v>
      </c>
    </row>
    <row r="190" spans="1:65" s="2" customFormat="1">
      <c r="A190" s="36"/>
      <c r="B190" s="37"/>
      <c r="C190" s="38"/>
      <c r="D190" s="193" t="s">
        <v>156</v>
      </c>
      <c r="E190" s="38"/>
      <c r="F190" s="194" t="s">
        <v>339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156</v>
      </c>
      <c r="AU190" s="19" t="s">
        <v>82</v>
      </c>
    </row>
    <row r="191" spans="1:65" s="12" customFormat="1" ht="22.9" customHeight="1">
      <c r="B191" s="164"/>
      <c r="C191" s="165"/>
      <c r="D191" s="166" t="s">
        <v>71</v>
      </c>
      <c r="E191" s="178" t="s">
        <v>340</v>
      </c>
      <c r="F191" s="178" t="s">
        <v>341</v>
      </c>
      <c r="G191" s="165"/>
      <c r="H191" s="165"/>
      <c r="I191" s="168"/>
      <c r="J191" s="179">
        <f>BK191</f>
        <v>0</v>
      </c>
      <c r="K191" s="165"/>
      <c r="L191" s="170"/>
      <c r="M191" s="171"/>
      <c r="N191" s="172"/>
      <c r="O191" s="172"/>
      <c r="P191" s="173">
        <f>SUM(P192:P195)</f>
        <v>0</v>
      </c>
      <c r="Q191" s="172"/>
      <c r="R191" s="173">
        <f>SUM(R192:R195)</f>
        <v>0</v>
      </c>
      <c r="S191" s="172"/>
      <c r="T191" s="174">
        <f>SUM(T192:T195)</f>
        <v>4.3335499999999999E-2</v>
      </c>
      <c r="AR191" s="175" t="s">
        <v>82</v>
      </c>
      <c r="AT191" s="176" t="s">
        <v>71</v>
      </c>
      <c r="AU191" s="176" t="s">
        <v>80</v>
      </c>
      <c r="AY191" s="175" t="s">
        <v>146</v>
      </c>
      <c r="BK191" s="177">
        <f>SUM(BK192:BK195)</f>
        <v>0</v>
      </c>
    </row>
    <row r="192" spans="1:65" s="2" customFormat="1" ht="16.5" customHeight="1">
      <c r="A192" s="36"/>
      <c r="B192" s="37"/>
      <c r="C192" s="180" t="s">
        <v>342</v>
      </c>
      <c r="D192" s="180" t="s">
        <v>149</v>
      </c>
      <c r="E192" s="181" t="s">
        <v>343</v>
      </c>
      <c r="F192" s="182" t="s">
        <v>344</v>
      </c>
      <c r="G192" s="183" t="s">
        <v>152</v>
      </c>
      <c r="H192" s="184">
        <v>333.35</v>
      </c>
      <c r="I192" s="185"/>
      <c r="J192" s="186">
        <f>ROUND(I192*H192,2)</f>
        <v>0</v>
      </c>
      <c r="K192" s="182" t="s">
        <v>153</v>
      </c>
      <c r="L192" s="41"/>
      <c r="M192" s="187" t="s">
        <v>19</v>
      </c>
      <c r="N192" s="188" t="s">
        <v>43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1.2999999999999999E-4</v>
      </c>
      <c r="T192" s="190">
        <f>S192*H192</f>
        <v>4.3335499999999999E-2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248</v>
      </c>
      <c r="AT192" s="191" t="s">
        <v>149</v>
      </c>
      <c r="AU192" s="191" t="s">
        <v>82</v>
      </c>
      <c r="AY192" s="19" t="s">
        <v>146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248</v>
      </c>
      <c r="BM192" s="191" t="s">
        <v>345</v>
      </c>
    </row>
    <row r="193" spans="1:65" s="2" customFormat="1">
      <c r="A193" s="36"/>
      <c r="B193" s="37"/>
      <c r="C193" s="38"/>
      <c r="D193" s="193" t="s">
        <v>156</v>
      </c>
      <c r="E193" s="38"/>
      <c r="F193" s="194" t="s">
        <v>346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156</v>
      </c>
      <c r="AU193" s="19" t="s">
        <v>82</v>
      </c>
    </row>
    <row r="194" spans="1:65" s="2" customFormat="1" ht="24.2" customHeight="1">
      <c r="A194" s="36"/>
      <c r="B194" s="37"/>
      <c r="C194" s="180" t="s">
        <v>347</v>
      </c>
      <c r="D194" s="180" t="s">
        <v>149</v>
      </c>
      <c r="E194" s="181" t="s">
        <v>348</v>
      </c>
      <c r="F194" s="182" t="s">
        <v>349</v>
      </c>
      <c r="G194" s="183" t="s">
        <v>267</v>
      </c>
      <c r="H194" s="221"/>
      <c r="I194" s="185"/>
      <c r="J194" s="186">
        <f>ROUND(I194*H194,2)</f>
        <v>0</v>
      </c>
      <c r="K194" s="182" t="s">
        <v>153</v>
      </c>
      <c r="L194" s="41"/>
      <c r="M194" s="187" t="s">
        <v>19</v>
      </c>
      <c r="N194" s="188" t="s">
        <v>43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248</v>
      </c>
      <c r="AT194" s="191" t="s">
        <v>149</v>
      </c>
      <c r="AU194" s="191" t="s">
        <v>82</v>
      </c>
      <c r="AY194" s="19" t="s">
        <v>146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80</v>
      </c>
      <c r="BK194" s="192">
        <f>ROUND(I194*H194,2)</f>
        <v>0</v>
      </c>
      <c r="BL194" s="19" t="s">
        <v>248</v>
      </c>
      <c r="BM194" s="191" t="s">
        <v>350</v>
      </c>
    </row>
    <row r="195" spans="1:65" s="2" customFormat="1">
      <c r="A195" s="36"/>
      <c r="B195" s="37"/>
      <c r="C195" s="38"/>
      <c r="D195" s="193" t="s">
        <v>156</v>
      </c>
      <c r="E195" s="38"/>
      <c r="F195" s="194" t="s">
        <v>351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156</v>
      </c>
      <c r="AU195" s="19" t="s">
        <v>82</v>
      </c>
    </row>
    <row r="196" spans="1:65" s="12" customFormat="1" ht="22.9" customHeight="1">
      <c r="B196" s="164"/>
      <c r="C196" s="165"/>
      <c r="D196" s="166" t="s">
        <v>71</v>
      </c>
      <c r="E196" s="178" t="s">
        <v>352</v>
      </c>
      <c r="F196" s="178" t="s">
        <v>353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SUM(P197:P200)</f>
        <v>0</v>
      </c>
      <c r="Q196" s="172"/>
      <c r="R196" s="173">
        <f>SUM(R197:R200)</f>
        <v>0</v>
      </c>
      <c r="S196" s="172"/>
      <c r="T196" s="174">
        <f>SUM(T197:T200)</f>
        <v>5.7600000000000005E-2</v>
      </c>
      <c r="AR196" s="175" t="s">
        <v>82</v>
      </c>
      <c r="AT196" s="176" t="s">
        <v>71</v>
      </c>
      <c r="AU196" s="176" t="s">
        <v>80</v>
      </c>
      <c r="AY196" s="175" t="s">
        <v>146</v>
      </c>
      <c r="BK196" s="177">
        <f>SUM(BK197:BK200)</f>
        <v>0</v>
      </c>
    </row>
    <row r="197" spans="1:65" s="2" customFormat="1" ht="16.5" customHeight="1">
      <c r="A197" s="36"/>
      <c r="B197" s="37"/>
      <c r="C197" s="180" t="s">
        <v>354</v>
      </c>
      <c r="D197" s="180" t="s">
        <v>149</v>
      </c>
      <c r="E197" s="181" t="s">
        <v>355</v>
      </c>
      <c r="F197" s="182" t="s">
        <v>356</v>
      </c>
      <c r="G197" s="183" t="s">
        <v>179</v>
      </c>
      <c r="H197" s="184">
        <v>28.8</v>
      </c>
      <c r="I197" s="185"/>
      <c r="J197" s="186">
        <f>ROUND(I197*H197,2)</f>
        <v>0</v>
      </c>
      <c r="K197" s="182" t="s">
        <v>153</v>
      </c>
      <c r="L197" s="41"/>
      <c r="M197" s="187" t="s">
        <v>19</v>
      </c>
      <c r="N197" s="188" t="s">
        <v>43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2E-3</v>
      </c>
      <c r="T197" s="190">
        <f>S197*H197</f>
        <v>5.7600000000000005E-2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248</v>
      </c>
      <c r="AT197" s="191" t="s">
        <v>149</v>
      </c>
      <c r="AU197" s="191" t="s">
        <v>82</v>
      </c>
      <c r="AY197" s="19" t="s">
        <v>146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80</v>
      </c>
      <c r="BK197" s="192">
        <f>ROUND(I197*H197,2)</f>
        <v>0</v>
      </c>
      <c r="BL197" s="19" t="s">
        <v>248</v>
      </c>
      <c r="BM197" s="191" t="s">
        <v>357</v>
      </c>
    </row>
    <row r="198" spans="1:65" s="2" customFormat="1">
      <c r="A198" s="36"/>
      <c r="B198" s="37"/>
      <c r="C198" s="38"/>
      <c r="D198" s="193" t="s">
        <v>156</v>
      </c>
      <c r="E198" s="38"/>
      <c r="F198" s="194" t="s">
        <v>358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156</v>
      </c>
      <c r="AU198" s="19" t="s">
        <v>82</v>
      </c>
    </row>
    <row r="199" spans="1:65" s="2" customFormat="1" ht="24.2" customHeight="1">
      <c r="A199" s="36"/>
      <c r="B199" s="37"/>
      <c r="C199" s="180" t="s">
        <v>359</v>
      </c>
      <c r="D199" s="180" t="s">
        <v>149</v>
      </c>
      <c r="E199" s="181" t="s">
        <v>360</v>
      </c>
      <c r="F199" s="182" t="s">
        <v>361</v>
      </c>
      <c r="G199" s="183" t="s">
        <v>267</v>
      </c>
      <c r="H199" s="221"/>
      <c r="I199" s="185"/>
      <c r="J199" s="186">
        <f>ROUND(I199*H199,2)</f>
        <v>0</v>
      </c>
      <c r="K199" s="182" t="s">
        <v>153</v>
      </c>
      <c r="L199" s="41"/>
      <c r="M199" s="187" t="s">
        <v>19</v>
      </c>
      <c r="N199" s="188" t="s">
        <v>43</v>
      </c>
      <c r="O199" s="6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248</v>
      </c>
      <c r="AT199" s="191" t="s">
        <v>149</v>
      </c>
      <c r="AU199" s="191" t="s">
        <v>82</v>
      </c>
      <c r="AY199" s="19" t="s">
        <v>146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80</v>
      </c>
      <c r="BK199" s="192">
        <f>ROUND(I199*H199,2)</f>
        <v>0</v>
      </c>
      <c r="BL199" s="19" t="s">
        <v>248</v>
      </c>
      <c r="BM199" s="191" t="s">
        <v>362</v>
      </c>
    </row>
    <row r="200" spans="1:65" s="2" customFormat="1">
      <c r="A200" s="36"/>
      <c r="B200" s="37"/>
      <c r="C200" s="38"/>
      <c r="D200" s="193" t="s">
        <v>156</v>
      </c>
      <c r="E200" s="38"/>
      <c r="F200" s="194" t="s">
        <v>363</v>
      </c>
      <c r="G200" s="38"/>
      <c r="H200" s="38"/>
      <c r="I200" s="195"/>
      <c r="J200" s="38"/>
      <c r="K200" s="38"/>
      <c r="L200" s="41"/>
      <c r="M200" s="196"/>
      <c r="N200" s="197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156</v>
      </c>
      <c r="AU200" s="19" t="s">
        <v>82</v>
      </c>
    </row>
    <row r="201" spans="1:65" s="12" customFormat="1" ht="22.9" customHeight="1">
      <c r="B201" s="164"/>
      <c r="C201" s="165"/>
      <c r="D201" s="166" t="s">
        <v>71</v>
      </c>
      <c r="E201" s="178" t="s">
        <v>364</v>
      </c>
      <c r="F201" s="178" t="s">
        <v>365</v>
      </c>
      <c r="G201" s="165"/>
      <c r="H201" s="165"/>
      <c r="I201" s="168"/>
      <c r="J201" s="179">
        <f>BK201</f>
        <v>0</v>
      </c>
      <c r="K201" s="165"/>
      <c r="L201" s="170"/>
      <c r="M201" s="171"/>
      <c r="N201" s="172"/>
      <c r="O201" s="172"/>
      <c r="P201" s="173">
        <f>SUM(P202:P207)</f>
        <v>0</v>
      </c>
      <c r="Q201" s="172"/>
      <c r="R201" s="173">
        <f>SUM(R202:R207)</f>
        <v>0</v>
      </c>
      <c r="S201" s="172"/>
      <c r="T201" s="174">
        <f>SUM(T202:T207)</f>
        <v>0.25080000000000002</v>
      </c>
      <c r="AR201" s="175" t="s">
        <v>82</v>
      </c>
      <c r="AT201" s="176" t="s">
        <v>71</v>
      </c>
      <c r="AU201" s="176" t="s">
        <v>80</v>
      </c>
      <c r="AY201" s="175" t="s">
        <v>146</v>
      </c>
      <c r="BK201" s="177">
        <f>SUM(BK202:BK207)</f>
        <v>0</v>
      </c>
    </row>
    <row r="202" spans="1:65" s="2" customFormat="1" ht="16.5" customHeight="1">
      <c r="A202" s="36"/>
      <c r="B202" s="37"/>
      <c r="C202" s="180" t="s">
        <v>366</v>
      </c>
      <c r="D202" s="180" t="s">
        <v>149</v>
      </c>
      <c r="E202" s="181" t="s">
        <v>367</v>
      </c>
      <c r="F202" s="182" t="s">
        <v>368</v>
      </c>
      <c r="G202" s="183" t="s">
        <v>369</v>
      </c>
      <c r="H202" s="184">
        <v>2</v>
      </c>
      <c r="I202" s="185"/>
      <c r="J202" s="186">
        <f>ROUND(I202*H202,2)</f>
        <v>0</v>
      </c>
      <c r="K202" s="182" t="s">
        <v>153</v>
      </c>
      <c r="L202" s="41"/>
      <c r="M202" s="187" t="s">
        <v>19</v>
      </c>
      <c r="N202" s="188" t="s">
        <v>43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4.0000000000000002E-4</v>
      </c>
      <c r="T202" s="190">
        <f>S202*H202</f>
        <v>8.0000000000000004E-4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248</v>
      </c>
      <c r="AT202" s="191" t="s">
        <v>149</v>
      </c>
      <c r="AU202" s="191" t="s">
        <v>82</v>
      </c>
      <c r="AY202" s="19" t="s">
        <v>146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248</v>
      </c>
      <c r="BM202" s="191" t="s">
        <v>370</v>
      </c>
    </row>
    <row r="203" spans="1:65" s="2" customFormat="1">
      <c r="A203" s="36"/>
      <c r="B203" s="37"/>
      <c r="C203" s="38"/>
      <c r="D203" s="193" t="s">
        <v>156</v>
      </c>
      <c r="E203" s="38"/>
      <c r="F203" s="194" t="s">
        <v>371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156</v>
      </c>
      <c r="AU203" s="19" t="s">
        <v>82</v>
      </c>
    </row>
    <row r="204" spans="1:65" s="2" customFormat="1" ht="16.5" customHeight="1">
      <c r="A204" s="36"/>
      <c r="B204" s="37"/>
      <c r="C204" s="180" t="s">
        <v>372</v>
      </c>
      <c r="D204" s="180" t="s">
        <v>149</v>
      </c>
      <c r="E204" s="181" t="s">
        <v>373</v>
      </c>
      <c r="F204" s="182" t="s">
        <v>374</v>
      </c>
      <c r="G204" s="183" t="s">
        <v>179</v>
      </c>
      <c r="H204" s="184">
        <v>5</v>
      </c>
      <c r="I204" s="185"/>
      <c r="J204" s="186">
        <f>ROUND(I204*H204,2)</f>
        <v>0</v>
      </c>
      <c r="K204" s="182" t="s">
        <v>153</v>
      </c>
      <c r="L204" s="41"/>
      <c r="M204" s="187" t="s">
        <v>19</v>
      </c>
      <c r="N204" s="188" t="s">
        <v>43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0.05</v>
      </c>
      <c r="T204" s="190">
        <f>S204*H204</f>
        <v>0.25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248</v>
      </c>
      <c r="AT204" s="191" t="s">
        <v>149</v>
      </c>
      <c r="AU204" s="191" t="s">
        <v>82</v>
      </c>
      <c r="AY204" s="19" t="s">
        <v>146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80</v>
      </c>
      <c r="BK204" s="192">
        <f>ROUND(I204*H204,2)</f>
        <v>0</v>
      </c>
      <c r="BL204" s="19" t="s">
        <v>248</v>
      </c>
      <c r="BM204" s="191" t="s">
        <v>375</v>
      </c>
    </row>
    <row r="205" spans="1:65" s="2" customFormat="1">
      <c r="A205" s="36"/>
      <c r="B205" s="37"/>
      <c r="C205" s="38"/>
      <c r="D205" s="193" t="s">
        <v>156</v>
      </c>
      <c r="E205" s="38"/>
      <c r="F205" s="194" t="s">
        <v>376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156</v>
      </c>
      <c r="AU205" s="19" t="s">
        <v>82</v>
      </c>
    </row>
    <row r="206" spans="1:65" s="2" customFormat="1" ht="24.2" customHeight="1">
      <c r="A206" s="36"/>
      <c r="B206" s="37"/>
      <c r="C206" s="180" t="s">
        <v>377</v>
      </c>
      <c r="D206" s="180" t="s">
        <v>149</v>
      </c>
      <c r="E206" s="181" t="s">
        <v>378</v>
      </c>
      <c r="F206" s="182" t="s">
        <v>379</v>
      </c>
      <c r="G206" s="183" t="s">
        <v>267</v>
      </c>
      <c r="H206" s="221"/>
      <c r="I206" s="185"/>
      <c r="J206" s="186">
        <f>ROUND(I206*H206,2)</f>
        <v>0</v>
      </c>
      <c r="K206" s="182" t="s">
        <v>153</v>
      </c>
      <c r="L206" s="41"/>
      <c r="M206" s="187" t="s">
        <v>19</v>
      </c>
      <c r="N206" s="188" t="s">
        <v>43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248</v>
      </c>
      <c r="AT206" s="191" t="s">
        <v>149</v>
      </c>
      <c r="AU206" s="191" t="s">
        <v>82</v>
      </c>
      <c r="AY206" s="19" t="s">
        <v>146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248</v>
      </c>
      <c r="BM206" s="191" t="s">
        <v>380</v>
      </c>
    </row>
    <row r="207" spans="1:65" s="2" customFormat="1">
      <c r="A207" s="36"/>
      <c r="B207" s="37"/>
      <c r="C207" s="38"/>
      <c r="D207" s="193" t="s">
        <v>156</v>
      </c>
      <c r="E207" s="38"/>
      <c r="F207" s="194" t="s">
        <v>381</v>
      </c>
      <c r="G207" s="38"/>
      <c r="H207" s="38"/>
      <c r="I207" s="195"/>
      <c r="J207" s="38"/>
      <c r="K207" s="38"/>
      <c r="L207" s="41"/>
      <c r="M207" s="222"/>
      <c r="N207" s="223"/>
      <c r="O207" s="224"/>
      <c r="P207" s="224"/>
      <c r="Q207" s="224"/>
      <c r="R207" s="224"/>
      <c r="S207" s="224"/>
      <c r="T207" s="225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156</v>
      </c>
      <c r="AU207" s="19" t="s">
        <v>82</v>
      </c>
    </row>
    <row r="208" spans="1:65" s="2" customFormat="1" ht="6.95" customHeight="1">
      <c r="A208" s="36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41"/>
      <c r="M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</row>
  </sheetData>
  <sheetProtection algorithmName="SHA-512" hashValue="gbvSaMedkmCccqJpt3B5caIvGtQO/wzjfbPNj47VO0cbzjFQyeuRTMFS9BR/CBOqtrn4OhqRUYh+c5oVOYM3eQ==" saltValue="f+Bp2TEuZTk6B37Wd+MiUuLIHIwXTUtXW+XUuQH4QpsnCX3Q0a12xvZuMB1bCV+H53TlqNia3jyx/9fe5J16iw==" spinCount="100000" sheet="1" objects="1" scenarios="1" formatColumns="0" formatRows="0" autoFilter="0"/>
  <autoFilter ref="C90:K207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101" r:id="rId2"/>
    <hyperlink ref="F106" r:id="rId3"/>
    <hyperlink ref="F109" r:id="rId4"/>
    <hyperlink ref="F112" r:id="rId5"/>
    <hyperlink ref="F117" r:id="rId6"/>
    <hyperlink ref="F120" r:id="rId7"/>
    <hyperlink ref="F123" r:id="rId8"/>
    <hyperlink ref="F126" r:id="rId9"/>
    <hyperlink ref="F129" r:id="rId10"/>
    <hyperlink ref="F132" r:id="rId11"/>
    <hyperlink ref="F135" r:id="rId12"/>
    <hyperlink ref="F138" r:id="rId13"/>
    <hyperlink ref="F140" r:id="rId14"/>
    <hyperlink ref="F143" r:id="rId15"/>
    <hyperlink ref="F146" r:id="rId16"/>
    <hyperlink ref="F151" r:id="rId17"/>
    <hyperlink ref="F154" r:id="rId18"/>
    <hyperlink ref="F157" r:id="rId19"/>
    <hyperlink ref="F160" r:id="rId20"/>
    <hyperlink ref="F163" r:id="rId21"/>
    <hyperlink ref="F166" r:id="rId22"/>
    <hyperlink ref="F169" r:id="rId23"/>
    <hyperlink ref="F173" r:id="rId24"/>
    <hyperlink ref="F179" r:id="rId25"/>
    <hyperlink ref="F182" r:id="rId26"/>
    <hyperlink ref="F185" r:id="rId27"/>
    <hyperlink ref="F187" r:id="rId28"/>
    <hyperlink ref="F190" r:id="rId29"/>
    <hyperlink ref="F193" r:id="rId30"/>
    <hyperlink ref="F195" r:id="rId31"/>
    <hyperlink ref="F198" r:id="rId32"/>
    <hyperlink ref="F200" r:id="rId33"/>
    <hyperlink ref="F203" r:id="rId34"/>
    <hyperlink ref="F205" r:id="rId35"/>
    <hyperlink ref="F207" r:id="rId3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382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ROUND(J97,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ROUND((SUM(BE97:BE533)),  2)</f>
        <v>0</v>
      </c>
      <c r="G33" s="36"/>
      <c r="H33" s="36"/>
      <c r="I33" s="126">
        <v>0.21</v>
      </c>
      <c r="J33" s="125">
        <f>ROUND(((SUM(BE97:BE533))*I33),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ROUND((SUM(BF97:BF533)),  2)</f>
        <v>0</v>
      </c>
      <c r="G34" s="36"/>
      <c r="H34" s="36"/>
      <c r="I34" s="126">
        <v>0.12</v>
      </c>
      <c r="J34" s="125">
        <f>ROUND(((SUM(BF97:BF533))*I34),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ROUND((SUM(BG97:BG533)),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ROUND((SUM(BH97:BH533)),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ROUND((SUM(BI97:BI533)),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01.1.b - Stavební část - nové konstrukce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Herálec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J97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119</v>
      </c>
      <c r="E60" s="145"/>
      <c r="F60" s="145"/>
      <c r="G60" s="145"/>
      <c r="H60" s="145"/>
      <c r="I60" s="145"/>
      <c r="J60" s="146">
        <f>J98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383</v>
      </c>
      <c r="E61" s="150"/>
      <c r="F61" s="150"/>
      <c r="G61" s="150"/>
      <c r="H61" s="150"/>
      <c r="I61" s="150"/>
      <c r="J61" s="151">
        <f>J99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384</v>
      </c>
      <c r="E62" s="150"/>
      <c r="F62" s="150"/>
      <c r="G62" s="150"/>
      <c r="H62" s="150"/>
      <c r="I62" s="150"/>
      <c r="J62" s="151">
        <f>J137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385</v>
      </c>
      <c r="E63" s="150"/>
      <c r="F63" s="150"/>
      <c r="G63" s="150"/>
      <c r="H63" s="150"/>
      <c r="I63" s="150"/>
      <c r="J63" s="151">
        <f>J162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386</v>
      </c>
      <c r="E64" s="150"/>
      <c r="F64" s="150"/>
      <c r="G64" s="150"/>
      <c r="H64" s="150"/>
      <c r="I64" s="150"/>
      <c r="J64" s="151">
        <f>J174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120</v>
      </c>
      <c r="E65" s="150"/>
      <c r="F65" s="150"/>
      <c r="G65" s="150"/>
      <c r="H65" s="150"/>
      <c r="I65" s="150"/>
      <c r="J65" s="151">
        <f>J201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121</v>
      </c>
      <c r="E66" s="150"/>
      <c r="F66" s="150"/>
      <c r="G66" s="150"/>
      <c r="H66" s="150"/>
      <c r="I66" s="150"/>
      <c r="J66" s="151">
        <f>J293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122</v>
      </c>
      <c r="E67" s="150"/>
      <c r="F67" s="150"/>
      <c r="G67" s="150"/>
      <c r="H67" s="150"/>
      <c r="I67" s="150"/>
      <c r="J67" s="151">
        <f>J327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387</v>
      </c>
      <c r="E68" s="150"/>
      <c r="F68" s="150"/>
      <c r="G68" s="150"/>
      <c r="H68" s="150"/>
      <c r="I68" s="150"/>
      <c r="J68" s="151">
        <f>J339</f>
        <v>0</v>
      </c>
      <c r="K68" s="99"/>
      <c r="L68" s="152"/>
    </row>
    <row r="69" spans="1:31" s="9" customFormat="1" ht="24.95" customHeight="1">
      <c r="B69" s="142"/>
      <c r="C69" s="143"/>
      <c r="D69" s="144" t="s">
        <v>123</v>
      </c>
      <c r="E69" s="145"/>
      <c r="F69" s="145"/>
      <c r="G69" s="145"/>
      <c r="H69" s="145"/>
      <c r="I69" s="145"/>
      <c r="J69" s="146">
        <f>J342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388</v>
      </c>
      <c r="E70" s="150"/>
      <c r="F70" s="150"/>
      <c r="G70" s="150"/>
      <c r="H70" s="150"/>
      <c r="I70" s="150"/>
      <c r="J70" s="151">
        <f>J343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389</v>
      </c>
      <c r="E71" s="150"/>
      <c r="F71" s="150"/>
      <c r="G71" s="150"/>
      <c r="H71" s="150"/>
      <c r="I71" s="150"/>
      <c r="J71" s="151">
        <f>J350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124</v>
      </c>
      <c r="E72" s="150"/>
      <c r="F72" s="150"/>
      <c r="G72" s="150"/>
      <c r="H72" s="150"/>
      <c r="I72" s="150"/>
      <c r="J72" s="151">
        <f>J375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126</v>
      </c>
      <c r="E73" s="150"/>
      <c r="F73" s="150"/>
      <c r="G73" s="150"/>
      <c r="H73" s="150"/>
      <c r="I73" s="150"/>
      <c r="J73" s="151">
        <f>J399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127</v>
      </c>
      <c r="E74" s="150"/>
      <c r="F74" s="150"/>
      <c r="G74" s="150"/>
      <c r="H74" s="150"/>
      <c r="I74" s="150"/>
      <c r="J74" s="151">
        <f>J429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129</v>
      </c>
      <c r="E75" s="150"/>
      <c r="F75" s="150"/>
      <c r="G75" s="150"/>
      <c r="H75" s="150"/>
      <c r="I75" s="150"/>
      <c r="J75" s="151">
        <f>J450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130</v>
      </c>
      <c r="E76" s="150"/>
      <c r="F76" s="150"/>
      <c r="G76" s="150"/>
      <c r="H76" s="150"/>
      <c r="I76" s="150"/>
      <c r="J76" s="151">
        <f>J495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390</v>
      </c>
      <c r="E77" s="150"/>
      <c r="F77" s="150"/>
      <c r="G77" s="150"/>
      <c r="H77" s="150"/>
      <c r="I77" s="150"/>
      <c r="J77" s="151">
        <f>J517</f>
        <v>0</v>
      </c>
      <c r="K77" s="99"/>
      <c r="L77" s="152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131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388" t="str">
        <f>E7</f>
        <v>Revitalizace střechy Herálec</v>
      </c>
      <c r="F87" s="389"/>
      <c r="G87" s="389"/>
      <c r="H87" s="389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113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69" t="str">
        <f>E9</f>
        <v>SO 01.1.b - Stavební část - nové konstrukce</v>
      </c>
      <c r="F89" s="387"/>
      <c r="G89" s="387"/>
      <c r="H89" s="387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F12</f>
        <v>Herálec</v>
      </c>
      <c r="G91" s="38"/>
      <c r="H91" s="38"/>
      <c r="I91" s="31" t="s">
        <v>23</v>
      </c>
      <c r="J91" s="61" t="str">
        <f>IF(J12="","",J12)</f>
        <v>28. 11. 2024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25.7" customHeight="1">
      <c r="A93" s="36"/>
      <c r="B93" s="37"/>
      <c r="C93" s="31" t="s">
        <v>25</v>
      </c>
      <c r="D93" s="38"/>
      <c r="E93" s="38"/>
      <c r="F93" s="29" t="str">
        <f>E15</f>
        <v>Krajská správa a údržba silnic Vysočiny</v>
      </c>
      <c r="G93" s="38"/>
      <c r="H93" s="38"/>
      <c r="I93" s="31" t="s">
        <v>31</v>
      </c>
      <c r="J93" s="34" t="str">
        <f>E21</f>
        <v>Fplan projekty a stavby s. r. o.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29</v>
      </c>
      <c r="D94" s="38"/>
      <c r="E94" s="38"/>
      <c r="F94" s="29" t="str">
        <f>IF(E18="","",E18)</f>
        <v>Vyplň údaj</v>
      </c>
      <c r="G94" s="38"/>
      <c r="H94" s="38"/>
      <c r="I94" s="31" t="s">
        <v>34</v>
      </c>
      <c r="J94" s="34" t="str">
        <f>E24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132</v>
      </c>
      <c r="D96" s="156" t="s">
        <v>57</v>
      </c>
      <c r="E96" s="156" t="s">
        <v>53</v>
      </c>
      <c r="F96" s="156" t="s">
        <v>54</v>
      </c>
      <c r="G96" s="156" t="s">
        <v>133</v>
      </c>
      <c r="H96" s="156" t="s">
        <v>134</v>
      </c>
      <c r="I96" s="156" t="s">
        <v>135</v>
      </c>
      <c r="J96" s="156" t="s">
        <v>117</v>
      </c>
      <c r="K96" s="157" t="s">
        <v>136</v>
      </c>
      <c r="L96" s="158"/>
      <c r="M96" s="70" t="s">
        <v>19</v>
      </c>
      <c r="N96" s="71" t="s">
        <v>42</v>
      </c>
      <c r="O96" s="71" t="s">
        <v>137</v>
      </c>
      <c r="P96" s="71" t="s">
        <v>138</v>
      </c>
      <c r="Q96" s="71" t="s">
        <v>139</v>
      </c>
      <c r="R96" s="71" t="s">
        <v>140</v>
      </c>
      <c r="S96" s="71" t="s">
        <v>141</v>
      </c>
      <c r="T96" s="72" t="s">
        <v>142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143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P98+P342</f>
        <v>0</v>
      </c>
      <c r="Q97" s="74"/>
      <c r="R97" s="161">
        <f>R98+R342</f>
        <v>67.428855589999998</v>
      </c>
      <c r="S97" s="74"/>
      <c r="T97" s="162">
        <f>T98+T342</f>
        <v>13.746871049999999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71</v>
      </c>
      <c r="AU97" s="19" t="s">
        <v>118</v>
      </c>
      <c r="BK97" s="163">
        <f>BK98+BK342</f>
        <v>0</v>
      </c>
    </row>
    <row r="98" spans="1:65" s="12" customFormat="1" ht="25.9" customHeight="1">
      <c r="B98" s="164"/>
      <c r="C98" s="165"/>
      <c r="D98" s="166" t="s">
        <v>71</v>
      </c>
      <c r="E98" s="167" t="s">
        <v>144</v>
      </c>
      <c r="F98" s="167" t="s">
        <v>145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P99+P137+P162+P174+P201+P293+P327+P339</f>
        <v>0</v>
      </c>
      <c r="Q98" s="172"/>
      <c r="R98" s="173">
        <f>R99+R137+R162+R174+R201+R293+R327+R339</f>
        <v>57.190473660000002</v>
      </c>
      <c r="S98" s="172"/>
      <c r="T98" s="174">
        <f>T99+T137+T162+T174+T201+T293+T327+T339</f>
        <v>13.740300599999999</v>
      </c>
      <c r="AR98" s="175" t="s">
        <v>80</v>
      </c>
      <c r="AT98" s="176" t="s">
        <v>71</v>
      </c>
      <c r="AU98" s="176" t="s">
        <v>72</v>
      </c>
      <c r="AY98" s="175" t="s">
        <v>146</v>
      </c>
      <c r="BK98" s="177">
        <f>BK99+BK137+BK162+BK174+BK201+BK293+BK327+BK339</f>
        <v>0</v>
      </c>
    </row>
    <row r="99" spans="1:65" s="12" customFormat="1" ht="22.9" customHeight="1">
      <c r="B99" s="164"/>
      <c r="C99" s="165"/>
      <c r="D99" s="166" t="s">
        <v>71</v>
      </c>
      <c r="E99" s="178" t="s">
        <v>80</v>
      </c>
      <c r="F99" s="178" t="s">
        <v>391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SUM(P100:P136)</f>
        <v>0</v>
      </c>
      <c r="Q99" s="172"/>
      <c r="R99" s="173">
        <f>SUM(R100:R136)</f>
        <v>0</v>
      </c>
      <c r="S99" s="172"/>
      <c r="T99" s="174">
        <f>SUM(T100:T136)</f>
        <v>13.7348</v>
      </c>
      <c r="AR99" s="175" t="s">
        <v>80</v>
      </c>
      <c r="AT99" s="176" t="s">
        <v>71</v>
      </c>
      <c r="AU99" s="176" t="s">
        <v>80</v>
      </c>
      <c r="AY99" s="175" t="s">
        <v>146</v>
      </c>
      <c r="BK99" s="177">
        <f>SUM(BK100:BK136)</f>
        <v>0</v>
      </c>
    </row>
    <row r="100" spans="1:65" s="2" customFormat="1" ht="37.9" customHeight="1">
      <c r="A100" s="36"/>
      <c r="B100" s="37"/>
      <c r="C100" s="180" t="s">
        <v>80</v>
      </c>
      <c r="D100" s="180" t="s">
        <v>149</v>
      </c>
      <c r="E100" s="181" t="s">
        <v>392</v>
      </c>
      <c r="F100" s="182" t="s">
        <v>393</v>
      </c>
      <c r="G100" s="183" t="s">
        <v>152</v>
      </c>
      <c r="H100" s="184">
        <v>24</v>
      </c>
      <c r="I100" s="185"/>
      <c r="J100" s="186">
        <f>ROUND(I100*H100,2)</f>
        <v>0</v>
      </c>
      <c r="K100" s="182" t="s">
        <v>153</v>
      </c>
      <c r="L100" s="41"/>
      <c r="M100" s="187" t="s">
        <v>19</v>
      </c>
      <c r="N100" s="188" t="s">
        <v>43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0.26</v>
      </c>
      <c r="T100" s="190">
        <f>S100*H100</f>
        <v>6.24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82</v>
      </c>
      <c r="AY100" s="19" t="s">
        <v>146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154</v>
      </c>
      <c r="BM100" s="191" t="s">
        <v>394</v>
      </c>
    </row>
    <row r="101" spans="1:65" s="2" customFormat="1">
      <c r="A101" s="36"/>
      <c r="B101" s="37"/>
      <c r="C101" s="38"/>
      <c r="D101" s="193" t="s">
        <v>156</v>
      </c>
      <c r="E101" s="38"/>
      <c r="F101" s="194" t="s">
        <v>395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156</v>
      </c>
      <c r="AU101" s="19" t="s">
        <v>82</v>
      </c>
    </row>
    <row r="102" spans="1:65" s="13" customFormat="1">
      <c r="B102" s="198"/>
      <c r="C102" s="199"/>
      <c r="D102" s="200" t="s">
        <v>158</v>
      </c>
      <c r="E102" s="201" t="s">
        <v>19</v>
      </c>
      <c r="F102" s="202" t="s">
        <v>396</v>
      </c>
      <c r="G102" s="199"/>
      <c r="H102" s="203">
        <v>24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158</v>
      </c>
      <c r="AU102" s="209" t="s">
        <v>82</v>
      </c>
      <c r="AV102" s="13" t="s">
        <v>82</v>
      </c>
      <c r="AW102" s="13" t="s">
        <v>33</v>
      </c>
      <c r="AX102" s="13" t="s">
        <v>80</v>
      </c>
      <c r="AY102" s="209" t="s">
        <v>146</v>
      </c>
    </row>
    <row r="103" spans="1:65" s="2" customFormat="1" ht="24.2" customHeight="1">
      <c r="A103" s="36"/>
      <c r="B103" s="37"/>
      <c r="C103" s="180" t="s">
        <v>82</v>
      </c>
      <c r="D103" s="180" t="s">
        <v>149</v>
      </c>
      <c r="E103" s="181" t="s">
        <v>397</v>
      </c>
      <c r="F103" s="182" t="s">
        <v>398</v>
      </c>
      <c r="G103" s="183" t="s">
        <v>152</v>
      </c>
      <c r="H103" s="184">
        <v>14.84</v>
      </c>
      <c r="I103" s="185"/>
      <c r="J103" s="186">
        <f>ROUND(I103*H103,2)</f>
        <v>0</v>
      </c>
      <c r="K103" s="182" t="s">
        <v>153</v>
      </c>
      <c r="L103" s="41"/>
      <c r="M103" s="187" t="s">
        <v>19</v>
      </c>
      <c r="N103" s="188" t="s">
        <v>43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0.22</v>
      </c>
      <c r="T103" s="190">
        <f>S103*H103</f>
        <v>3.2648000000000001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82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154</v>
      </c>
      <c r="BM103" s="191" t="s">
        <v>399</v>
      </c>
    </row>
    <row r="104" spans="1:65" s="2" customFormat="1">
      <c r="A104" s="36"/>
      <c r="B104" s="37"/>
      <c r="C104" s="38"/>
      <c r="D104" s="193" t="s">
        <v>156</v>
      </c>
      <c r="E104" s="38"/>
      <c r="F104" s="194" t="s">
        <v>400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82</v>
      </c>
    </row>
    <row r="105" spans="1:65" s="13" customFormat="1">
      <c r="B105" s="198"/>
      <c r="C105" s="199"/>
      <c r="D105" s="200" t="s">
        <v>158</v>
      </c>
      <c r="E105" s="201" t="s">
        <v>19</v>
      </c>
      <c r="F105" s="202" t="s">
        <v>401</v>
      </c>
      <c r="G105" s="199"/>
      <c r="H105" s="203">
        <v>14.84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158</v>
      </c>
      <c r="AU105" s="209" t="s">
        <v>82</v>
      </c>
      <c r="AV105" s="13" t="s">
        <v>82</v>
      </c>
      <c r="AW105" s="13" t="s">
        <v>33</v>
      </c>
      <c r="AX105" s="13" t="s">
        <v>80</v>
      </c>
      <c r="AY105" s="209" t="s">
        <v>146</v>
      </c>
    </row>
    <row r="106" spans="1:65" s="2" customFormat="1" ht="24.2" customHeight="1">
      <c r="A106" s="36"/>
      <c r="B106" s="37"/>
      <c r="C106" s="180" t="s">
        <v>171</v>
      </c>
      <c r="D106" s="180" t="s">
        <v>149</v>
      </c>
      <c r="E106" s="181" t="s">
        <v>402</v>
      </c>
      <c r="F106" s="182" t="s">
        <v>403</v>
      </c>
      <c r="G106" s="183" t="s">
        <v>179</v>
      </c>
      <c r="H106" s="184">
        <v>17.5</v>
      </c>
      <c r="I106" s="185"/>
      <c r="J106" s="186">
        <f>ROUND(I106*H106,2)</f>
        <v>0</v>
      </c>
      <c r="K106" s="182" t="s">
        <v>153</v>
      </c>
      <c r="L106" s="41"/>
      <c r="M106" s="187" t="s">
        <v>19</v>
      </c>
      <c r="N106" s="188" t="s">
        <v>43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0.23</v>
      </c>
      <c r="T106" s="190">
        <f>S106*H106</f>
        <v>4.0250000000000004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82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154</v>
      </c>
      <c r="BM106" s="191" t="s">
        <v>404</v>
      </c>
    </row>
    <row r="107" spans="1:65" s="2" customFormat="1">
      <c r="A107" s="36"/>
      <c r="B107" s="37"/>
      <c r="C107" s="38"/>
      <c r="D107" s="193" t="s">
        <v>156</v>
      </c>
      <c r="E107" s="38"/>
      <c r="F107" s="194" t="s">
        <v>405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82</v>
      </c>
    </row>
    <row r="108" spans="1:65" s="13" customFormat="1">
      <c r="B108" s="198"/>
      <c r="C108" s="199"/>
      <c r="D108" s="200" t="s">
        <v>158</v>
      </c>
      <c r="E108" s="201" t="s">
        <v>19</v>
      </c>
      <c r="F108" s="202" t="s">
        <v>406</v>
      </c>
      <c r="G108" s="199"/>
      <c r="H108" s="203">
        <v>17.5</v>
      </c>
      <c r="I108" s="204"/>
      <c r="J108" s="199"/>
      <c r="K108" s="199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158</v>
      </c>
      <c r="AU108" s="209" t="s">
        <v>82</v>
      </c>
      <c r="AV108" s="13" t="s">
        <v>82</v>
      </c>
      <c r="AW108" s="13" t="s">
        <v>33</v>
      </c>
      <c r="AX108" s="13" t="s">
        <v>80</v>
      </c>
      <c r="AY108" s="209" t="s">
        <v>146</v>
      </c>
    </row>
    <row r="109" spans="1:65" s="2" customFormat="1" ht="24.2" customHeight="1">
      <c r="A109" s="36"/>
      <c r="B109" s="37"/>
      <c r="C109" s="180" t="s">
        <v>154</v>
      </c>
      <c r="D109" s="180" t="s">
        <v>149</v>
      </c>
      <c r="E109" s="181" t="s">
        <v>407</v>
      </c>
      <c r="F109" s="182" t="s">
        <v>408</v>
      </c>
      <c r="G109" s="183" t="s">
        <v>179</v>
      </c>
      <c r="H109" s="184">
        <v>1</v>
      </c>
      <c r="I109" s="185"/>
      <c r="J109" s="186">
        <f>ROUND(I109*H109,2)</f>
        <v>0</v>
      </c>
      <c r="K109" s="182" t="s">
        <v>153</v>
      </c>
      <c r="L109" s="41"/>
      <c r="M109" s="187" t="s">
        <v>19</v>
      </c>
      <c r="N109" s="188" t="s">
        <v>43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0.20499999999999999</v>
      </c>
      <c r="T109" s="190">
        <f>S109*H109</f>
        <v>0.20499999999999999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154</v>
      </c>
      <c r="AT109" s="191" t="s">
        <v>149</v>
      </c>
      <c r="AU109" s="191" t="s">
        <v>82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154</v>
      </c>
      <c r="BM109" s="191" t="s">
        <v>409</v>
      </c>
    </row>
    <row r="110" spans="1:65" s="2" customFormat="1">
      <c r="A110" s="36"/>
      <c r="B110" s="37"/>
      <c r="C110" s="38"/>
      <c r="D110" s="193" t="s">
        <v>156</v>
      </c>
      <c r="E110" s="38"/>
      <c r="F110" s="194" t="s">
        <v>410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156</v>
      </c>
      <c r="AU110" s="19" t="s">
        <v>82</v>
      </c>
    </row>
    <row r="111" spans="1:65" s="2" customFormat="1" ht="21.75" customHeight="1">
      <c r="A111" s="36"/>
      <c r="B111" s="37"/>
      <c r="C111" s="180" t="s">
        <v>183</v>
      </c>
      <c r="D111" s="180" t="s">
        <v>149</v>
      </c>
      <c r="E111" s="181" t="s">
        <v>411</v>
      </c>
      <c r="F111" s="182" t="s">
        <v>412</v>
      </c>
      <c r="G111" s="183" t="s">
        <v>166</v>
      </c>
      <c r="H111" s="184">
        <v>4.4800000000000004</v>
      </c>
      <c r="I111" s="185"/>
      <c r="J111" s="186">
        <f>ROUND(I111*H111,2)</f>
        <v>0</v>
      </c>
      <c r="K111" s="182" t="s">
        <v>153</v>
      </c>
      <c r="L111" s="41"/>
      <c r="M111" s="187" t="s">
        <v>19</v>
      </c>
      <c r="N111" s="188" t="s">
        <v>43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154</v>
      </c>
      <c r="AT111" s="191" t="s">
        <v>149</v>
      </c>
      <c r="AU111" s="191" t="s">
        <v>82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154</v>
      </c>
      <c r="BM111" s="191" t="s">
        <v>413</v>
      </c>
    </row>
    <row r="112" spans="1:65" s="2" customFormat="1">
      <c r="A112" s="36"/>
      <c r="B112" s="37"/>
      <c r="C112" s="38"/>
      <c r="D112" s="193" t="s">
        <v>156</v>
      </c>
      <c r="E112" s="38"/>
      <c r="F112" s="194" t="s">
        <v>414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82</v>
      </c>
    </row>
    <row r="113" spans="1:65" s="13" customFormat="1">
      <c r="B113" s="198"/>
      <c r="C113" s="199"/>
      <c r="D113" s="200" t="s">
        <v>158</v>
      </c>
      <c r="E113" s="201" t="s">
        <v>19</v>
      </c>
      <c r="F113" s="202" t="s">
        <v>415</v>
      </c>
      <c r="G113" s="199"/>
      <c r="H113" s="203">
        <v>4.4800000000000004</v>
      </c>
      <c r="I113" s="204"/>
      <c r="J113" s="199"/>
      <c r="K113" s="199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158</v>
      </c>
      <c r="AU113" s="209" t="s">
        <v>82</v>
      </c>
      <c r="AV113" s="13" t="s">
        <v>82</v>
      </c>
      <c r="AW113" s="13" t="s">
        <v>33</v>
      </c>
      <c r="AX113" s="13" t="s">
        <v>80</v>
      </c>
      <c r="AY113" s="209" t="s">
        <v>146</v>
      </c>
    </row>
    <row r="114" spans="1:65" s="2" customFormat="1" ht="24.2" customHeight="1">
      <c r="A114" s="36"/>
      <c r="B114" s="37"/>
      <c r="C114" s="180" t="s">
        <v>147</v>
      </c>
      <c r="D114" s="180" t="s">
        <v>149</v>
      </c>
      <c r="E114" s="181" t="s">
        <v>416</v>
      </c>
      <c r="F114" s="182" t="s">
        <v>417</v>
      </c>
      <c r="G114" s="183" t="s">
        <v>166</v>
      </c>
      <c r="H114" s="184">
        <v>50.56</v>
      </c>
      <c r="I114" s="185"/>
      <c r="J114" s="186">
        <f>ROUND(I114*H114,2)</f>
        <v>0</v>
      </c>
      <c r="K114" s="182" t="s">
        <v>153</v>
      </c>
      <c r="L114" s="41"/>
      <c r="M114" s="187" t="s">
        <v>19</v>
      </c>
      <c r="N114" s="188" t="s">
        <v>43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154</v>
      </c>
      <c r="AT114" s="191" t="s">
        <v>149</v>
      </c>
      <c r="AU114" s="191" t="s">
        <v>82</v>
      </c>
      <c r="AY114" s="19" t="s">
        <v>146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154</v>
      </c>
      <c r="BM114" s="191" t="s">
        <v>418</v>
      </c>
    </row>
    <row r="115" spans="1:65" s="2" customFormat="1">
      <c r="A115" s="36"/>
      <c r="B115" s="37"/>
      <c r="C115" s="38"/>
      <c r="D115" s="193" t="s">
        <v>156</v>
      </c>
      <c r="E115" s="38"/>
      <c r="F115" s="194" t="s">
        <v>419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156</v>
      </c>
      <c r="AU115" s="19" t="s">
        <v>82</v>
      </c>
    </row>
    <row r="116" spans="1:65" s="13" customFormat="1">
      <c r="B116" s="198"/>
      <c r="C116" s="199"/>
      <c r="D116" s="200" t="s">
        <v>158</v>
      </c>
      <c r="E116" s="201" t="s">
        <v>19</v>
      </c>
      <c r="F116" s="202" t="s">
        <v>420</v>
      </c>
      <c r="G116" s="199"/>
      <c r="H116" s="203">
        <v>50.56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158</v>
      </c>
      <c r="AU116" s="209" t="s">
        <v>82</v>
      </c>
      <c r="AV116" s="13" t="s">
        <v>82</v>
      </c>
      <c r="AW116" s="13" t="s">
        <v>33</v>
      </c>
      <c r="AX116" s="13" t="s">
        <v>80</v>
      </c>
      <c r="AY116" s="209" t="s">
        <v>146</v>
      </c>
    </row>
    <row r="117" spans="1:65" s="2" customFormat="1" ht="37.9" customHeight="1">
      <c r="A117" s="36"/>
      <c r="B117" s="37"/>
      <c r="C117" s="180" t="s">
        <v>195</v>
      </c>
      <c r="D117" s="180" t="s">
        <v>149</v>
      </c>
      <c r="E117" s="181" t="s">
        <v>421</v>
      </c>
      <c r="F117" s="182" t="s">
        <v>422</v>
      </c>
      <c r="G117" s="183" t="s">
        <v>166</v>
      </c>
      <c r="H117" s="184">
        <v>55.04</v>
      </c>
      <c r="I117" s="185"/>
      <c r="J117" s="186">
        <f>ROUND(I117*H117,2)</f>
        <v>0</v>
      </c>
      <c r="K117" s="182" t="s">
        <v>153</v>
      </c>
      <c r="L117" s="41"/>
      <c r="M117" s="187" t="s">
        <v>19</v>
      </c>
      <c r="N117" s="188" t="s">
        <v>43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154</v>
      </c>
      <c r="AT117" s="191" t="s">
        <v>149</v>
      </c>
      <c r="AU117" s="191" t="s">
        <v>82</v>
      </c>
      <c r="AY117" s="19" t="s">
        <v>146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80</v>
      </c>
      <c r="BK117" s="192">
        <f>ROUND(I117*H117,2)</f>
        <v>0</v>
      </c>
      <c r="BL117" s="19" t="s">
        <v>154</v>
      </c>
      <c r="BM117" s="191" t="s">
        <v>423</v>
      </c>
    </row>
    <row r="118" spans="1:65" s="2" customFormat="1">
      <c r="A118" s="36"/>
      <c r="B118" s="37"/>
      <c r="C118" s="38"/>
      <c r="D118" s="193" t="s">
        <v>156</v>
      </c>
      <c r="E118" s="38"/>
      <c r="F118" s="194" t="s">
        <v>424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156</v>
      </c>
      <c r="AU118" s="19" t="s">
        <v>82</v>
      </c>
    </row>
    <row r="119" spans="1:65" s="2" customFormat="1" ht="24.2" customHeight="1">
      <c r="A119" s="36"/>
      <c r="B119" s="37"/>
      <c r="C119" s="180" t="s">
        <v>201</v>
      </c>
      <c r="D119" s="180" t="s">
        <v>149</v>
      </c>
      <c r="E119" s="181" t="s">
        <v>425</v>
      </c>
      <c r="F119" s="182" t="s">
        <v>426</v>
      </c>
      <c r="G119" s="183" t="s">
        <v>166</v>
      </c>
      <c r="H119" s="184">
        <v>55.04</v>
      </c>
      <c r="I119" s="185"/>
      <c r="J119" s="186">
        <f>ROUND(I119*H119,2)</f>
        <v>0</v>
      </c>
      <c r="K119" s="182" t="s">
        <v>153</v>
      </c>
      <c r="L119" s="41"/>
      <c r="M119" s="187" t="s">
        <v>19</v>
      </c>
      <c r="N119" s="188" t="s">
        <v>43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154</v>
      </c>
      <c r="AT119" s="191" t="s">
        <v>149</v>
      </c>
      <c r="AU119" s="191" t="s">
        <v>82</v>
      </c>
      <c r="AY119" s="19" t="s">
        <v>146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154</v>
      </c>
      <c r="BM119" s="191" t="s">
        <v>427</v>
      </c>
    </row>
    <row r="120" spans="1:65" s="2" customFormat="1">
      <c r="A120" s="36"/>
      <c r="B120" s="37"/>
      <c r="C120" s="38"/>
      <c r="D120" s="193" t="s">
        <v>156</v>
      </c>
      <c r="E120" s="38"/>
      <c r="F120" s="194" t="s">
        <v>428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156</v>
      </c>
      <c r="AU120" s="19" t="s">
        <v>82</v>
      </c>
    </row>
    <row r="121" spans="1:65" s="13" customFormat="1">
      <c r="B121" s="198"/>
      <c r="C121" s="199"/>
      <c r="D121" s="200" t="s">
        <v>158</v>
      </c>
      <c r="E121" s="201" t="s">
        <v>19</v>
      </c>
      <c r="F121" s="202" t="s">
        <v>429</v>
      </c>
      <c r="G121" s="199"/>
      <c r="H121" s="203">
        <v>55.04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158</v>
      </c>
      <c r="AU121" s="209" t="s">
        <v>82</v>
      </c>
      <c r="AV121" s="13" t="s">
        <v>82</v>
      </c>
      <c r="AW121" s="13" t="s">
        <v>33</v>
      </c>
      <c r="AX121" s="13" t="s">
        <v>80</v>
      </c>
      <c r="AY121" s="209" t="s">
        <v>146</v>
      </c>
    </row>
    <row r="122" spans="1:65" s="2" customFormat="1" ht="24.2" customHeight="1">
      <c r="A122" s="36"/>
      <c r="B122" s="37"/>
      <c r="C122" s="180" t="s">
        <v>162</v>
      </c>
      <c r="D122" s="180" t="s">
        <v>149</v>
      </c>
      <c r="E122" s="181" t="s">
        <v>430</v>
      </c>
      <c r="F122" s="182" t="s">
        <v>431</v>
      </c>
      <c r="G122" s="183" t="s">
        <v>166</v>
      </c>
      <c r="H122" s="184">
        <v>12.64</v>
      </c>
      <c r="I122" s="185"/>
      <c r="J122" s="186">
        <f>ROUND(I122*H122,2)</f>
        <v>0</v>
      </c>
      <c r="K122" s="182" t="s">
        <v>153</v>
      </c>
      <c r="L122" s="41"/>
      <c r="M122" s="187" t="s">
        <v>19</v>
      </c>
      <c r="N122" s="188" t="s">
        <v>43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154</v>
      </c>
      <c r="AT122" s="191" t="s">
        <v>149</v>
      </c>
      <c r="AU122" s="191" t="s">
        <v>82</v>
      </c>
      <c r="AY122" s="19" t="s">
        <v>146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154</v>
      </c>
      <c r="BM122" s="191" t="s">
        <v>432</v>
      </c>
    </row>
    <row r="123" spans="1:65" s="2" customFormat="1">
      <c r="A123" s="36"/>
      <c r="B123" s="37"/>
      <c r="C123" s="38"/>
      <c r="D123" s="193" t="s">
        <v>156</v>
      </c>
      <c r="E123" s="38"/>
      <c r="F123" s="194" t="s">
        <v>433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156</v>
      </c>
      <c r="AU123" s="19" t="s">
        <v>82</v>
      </c>
    </row>
    <row r="124" spans="1:65" s="13" customFormat="1">
      <c r="B124" s="198"/>
      <c r="C124" s="199"/>
      <c r="D124" s="200" t="s">
        <v>158</v>
      </c>
      <c r="E124" s="201" t="s">
        <v>19</v>
      </c>
      <c r="F124" s="202" t="s">
        <v>434</v>
      </c>
      <c r="G124" s="199"/>
      <c r="H124" s="203">
        <v>12.64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158</v>
      </c>
      <c r="AU124" s="209" t="s">
        <v>82</v>
      </c>
      <c r="AV124" s="13" t="s">
        <v>82</v>
      </c>
      <c r="AW124" s="13" t="s">
        <v>33</v>
      </c>
      <c r="AX124" s="13" t="s">
        <v>80</v>
      </c>
      <c r="AY124" s="209" t="s">
        <v>146</v>
      </c>
    </row>
    <row r="125" spans="1:65" s="2" customFormat="1" ht="24.2" customHeight="1">
      <c r="A125" s="36"/>
      <c r="B125" s="37"/>
      <c r="C125" s="180" t="s">
        <v>212</v>
      </c>
      <c r="D125" s="180" t="s">
        <v>149</v>
      </c>
      <c r="E125" s="181" t="s">
        <v>435</v>
      </c>
      <c r="F125" s="182" t="s">
        <v>436</v>
      </c>
      <c r="G125" s="183" t="s">
        <v>166</v>
      </c>
      <c r="H125" s="184">
        <v>55.04</v>
      </c>
      <c r="I125" s="185"/>
      <c r="J125" s="186">
        <f>ROUND(I125*H125,2)</f>
        <v>0</v>
      </c>
      <c r="K125" s="182" t="s">
        <v>153</v>
      </c>
      <c r="L125" s="41"/>
      <c r="M125" s="187" t="s">
        <v>19</v>
      </c>
      <c r="N125" s="188" t="s">
        <v>43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154</v>
      </c>
      <c r="AT125" s="191" t="s">
        <v>149</v>
      </c>
      <c r="AU125" s="191" t="s">
        <v>82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154</v>
      </c>
      <c r="BM125" s="191" t="s">
        <v>437</v>
      </c>
    </row>
    <row r="126" spans="1:65" s="2" customFormat="1">
      <c r="A126" s="36"/>
      <c r="B126" s="37"/>
      <c r="C126" s="38"/>
      <c r="D126" s="193" t="s">
        <v>156</v>
      </c>
      <c r="E126" s="38"/>
      <c r="F126" s="194" t="s">
        <v>438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82</v>
      </c>
    </row>
    <row r="127" spans="1:65" s="13" customFormat="1">
      <c r="B127" s="198"/>
      <c r="C127" s="199"/>
      <c r="D127" s="200" t="s">
        <v>158</v>
      </c>
      <c r="E127" s="201" t="s">
        <v>19</v>
      </c>
      <c r="F127" s="202" t="s">
        <v>439</v>
      </c>
      <c r="G127" s="199"/>
      <c r="H127" s="203">
        <v>55.04</v>
      </c>
      <c r="I127" s="204"/>
      <c r="J127" s="199"/>
      <c r="K127" s="199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158</v>
      </c>
      <c r="AU127" s="209" t="s">
        <v>82</v>
      </c>
      <c r="AV127" s="13" t="s">
        <v>82</v>
      </c>
      <c r="AW127" s="13" t="s">
        <v>33</v>
      </c>
      <c r="AX127" s="13" t="s">
        <v>80</v>
      </c>
      <c r="AY127" s="209" t="s">
        <v>146</v>
      </c>
    </row>
    <row r="128" spans="1:65" s="2" customFormat="1" ht="24.2" customHeight="1">
      <c r="A128" s="36"/>
      <c r="B128" s="37"/>
      <c r="C128" s="180" t="s">
        <v>218</v>
      </c>
      <c r="D128" s="180" t="s">
        <v>149</v>
      </c>
      <c r="E128" s="181" t="s">
        <v>440</v>
      </c>
      <c r="F128" s="182" t="s">
        <v>441</v>
      </c>
      <c r="G128" s="183" t="s">
        <v>166</v>
      </c>
      <c r="H128" s="184">
        <v>37.92</v>
      </c>
      <c r="I128" s="185"/>
      <c r="J128" s="186">
        <f>ROUND(I128*H128,2)</f>
        <v>0</v>
      </c>
      <c r="K128" s="182" t="s">
        <v>153</v>
      </c>
      <c r="L128" s="41"/>
      <c r="M128" s="187" t="s">
        <v>19</v>
      </c>
      <c r="N128" s="188" t="s">
        <v>43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154</v>
      </c>
      <c r="AT128" s="191" t="s">
        <v>149</v>
      </c>
      <c r="AU128" s="191" t="s">
        <v>82</v>
      </c>
      <c r="AY128" s="19" t="s">
        <v>146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154</v>
      </c>
      <c r="BM128" s="191" t="s">
        <v>442</v>
      </c>
    </row>
    <row r="129" spans="1:65" s="2" customFormat="1">
      <c r="A129" s="36"/>
      <c r="B129" s="37"/>
      <c r="C129" s="38"/>
      <c r="D129" s="193" t="s">
        <v>156</v>
      </c>
      <c r="E129" s="38"/>
      <c r="F129" s="194" t="s">
        <v>443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156</v>
      </c>
      <c r="AU129" s="19" t="s">
        <v>82</v>
      </c>
    </row>
    <row r="130" spans="1:65" s="13" customFormat="1">
      <c r="B130" s="198"/>
      <c r="C130" s="199"/>
      <c r="D130" s="200" t="s">
        <v>158</v>
      </c>
      <c r="E130" s="201" t="s">
        <v>19</v>
      </c>
      <c r="F130" s="202" t="s">
        <v>444</v>
      </c>
      <c r="G130" s="199"/>
      <c r="H130" s="203">
        <v>37.92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158</v>
      </c>
      <c r="AU130" s="209" t="s">
        <v>82</v>
      </c>
      <c r="AV130" s="13" t="s">
        <v>82</v>
      </c>
      <c r="AW130" s="13" t="s">
        <v>33</v>
      </c>
      <c r="AX130" s="13" t="s">
        <v>80</v>
      </c>
      <c r="AY130" s="209" t="s">
        <v>146</v>
      </c>
    </row>
    <row r="131" spans="1:65" s="2" customFormat="1" ht="21.75" customHeight="1">
      <c r="A131" s="36"/>
      <c r="B131" s="37"/>
      <c r="C131" s="180" t="s">
        <v>8</v>
      </c>
      <c r="D131" s="180" t="s">
        <v>149</v>
      </c>
      <c r="E131" s="181" t="s">
        <v>445</v>
      </c>
      <c r="F131" s="182" t="s">
        <v>446</v>
      </c>
      <c r="G131" s="183" t="s">
        <v>152</v>
      </c>
      <c r="H131" s="184">
        <v>55.99</v>
      </c>
      <c r="I131" s="185"/>
      <c r="J131" s="186">
        <f>ROUND(I131*H131,2)</f>
        <v>0</v>
      </c>
      <c r="K131" s="182" t="s">
        <v>153</v>
      </c>
      <c r="L131" s="41"/>
      <c r="M131" s="187" t="s">
        <v>19</v>
      </c>
      <c r="N131" s="188" t="s">
        <v>43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154</v>
      </c>
      <c r="AT131" s="191" t="s">
        <v>149</v>
      </c>
      <c r="AU131" s="191" t="s">
        <v>82</v>
      </c>
      <c r="AY131" s="19" t="s">
        <v>146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154</v>
      </c>
      <c r="BM131" s="191" t="s">
        <v>447</v>
      </c>
    </row>
    <row r="132" spans="1:65" s="2" customFormat="1">
      <c r="A132" s="36"/>
      <c r="B132" s="37"/>
      <c r="C132" s="38"/>
      <c r="D132" s="193" t="s">
        <v>156</v>
      </c>
      <c r="E132" s="38"/>
      <c r="F132" s="194" t="s">
        <v>448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156</v>
      </c>
      <c r="AU132" s="19" t="s">
        <v>82</v>
      </c>
    </row>
    <row r="133" spans="1:65" s="13" customFormat="1">
      <c r="B133" s="198"/>
      <c r="C133" s="199"/>
      <c r="D133" s="200" t="s">
        <v>158</v>
      </c>
      <c r="E133" s="201" t="s">
        <v>19</v>
      </c>
      <c r="F133" s="202" t="s">
        <v>449</v>
      </c>
      <c r="G133" s="199"/>
      <c r="H133" s="203">
        <v>17.149999999999999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158</v>
      </c>
      <c r="AU133" s="209" t="s">
        <v>82</v>
      </c>
      <c r="AV133" s="13" t="s">
        <v>82</v>
      </c>
      <c r="AW133" s="13" t="s">
        <v>33</v>
      </c>
      <c r="AX133" s="13" t="s">
        <v>72</v>
      </c>
      <c r="AY133" s="209" t="s">
        <v>146</v>
      </c>
    </row>
    <row r="134" spans="1:65" s="13" customFormat="1">
      <c r="B134" s="198"/>
      <c r="C134" s="199"/>
      <c r="D134" s="200" t="s">
        <v>158</v>
      </c>
      <c r="E134" s="201" t="s">
        <v>19</v>
      </c>
      <c r="F134" s="202" t="s">
        <v>450</v>
      </c>
      <c r="G134" s="199"/>
      <c r="H134" s="203">
        <v>24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158</v>
      </c>
      <c r="AU134" s="209" t="s">
        <v>82</v>
      </c>
      <c r="AV134" s="13" t="s">
        <v>82</v>
      </c>
      <c r="AW134" s="13" t="s">
        <v>33</v>
      </c>
      <c r="AX134" s="13" t="s">
        <v>72</v>
      </c>
      <c r="AY134" s="209" t="s">
        <v>146</v>
      </c>
    </row>
    <row r="135" spans="1:65" s="13" customFormat="1">
      <c r="B135" s="198"/>
      <c r="C135" s="199"/>
      <c r="D135" s="200" t="s">
        <v>158</v>
      </c>
      <c r="E135" s="201" t="s">
        <v>19</v>
      </c>
      <c r="F135" s="202" t="s">
        <v>451</v>
      </c>
      <c r="G135" s="199"/>
      <c r="H135" s="203">
        <v>14.84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158</v>
      </c>
      <c r="AU135" s="209" t="s">
        <v>82</v>
      </c>
      <c r="AV135" s="13" t="s">
        <v>82</v>
      </c>
      <c r="AW135" s="13" t="s">
        <v>33</v>
      </c>
      <c r="AX135" s="13" t="s">
        <v>72</v>
      </c>
      <c r="AY135" s="209" t="s">
        <v>146</v>
      </c>
    </row>
    <row r="136" spans="1:65" s="14" customFormat="1">
      <c r="B136" s="210"/>
      <c r="C136" s="211"/>
      <c r="D136" s="200" t="s">
        <v>158</v>
      </c>
      <c r="E136" s="212" t="s">
        <v>19</v>
      </c>
      <c r="F136" s="213" t="s">
        <v>161</v>
      </c>
      <c r="G136" s="211"/>
      <c r="H136" s="214">
        <v>55.99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158</v>
      </c>
      <c r="AU136" s="220" t="s">
        <v>82</v>
      </c>
      <c r="AV136" s="14" t="s">
        <v>154</v>
      </c>
      <c r="AW136" s="14" t="s">
        <v>33</v>
      </c>
      <c r="AX136" s="14" t="s">
        <v>80</v>
      </c>
      <c r="AY136" s="220" t="s">
        <v>146</v>
      </c>
    </row>
    <row r="137" spans="1:65" s="12" customFormat="1" ht="22.9" customHeight="1">
      <c r="B137" s="164"/>
      <c r="C137" s="165"/>
      <c r="D137" s="166" t="s">
        <v>71</v>
      </c>
      <c r="E137" s="178" t="s">
        <v>171</v>
      </c>
      <c r="F137" s="178" t="s">
        <v>452</v>
      </c>
      <c r="G137" s="165"/>
      <c r="H137" s="165"/>
      <c r="I137" s="168"/>
      <c r="J137" s="179">
        <f>BK137</f>
        <v>0</v>
      </c>
      <c r="K137" s="165"/>
      <c r="L137" s="170"/>
      <c r="M137" s="171"/>
      <c r="N137" s="172"/>
      <c r="O137" s="172"/>
      <c r="P137" s="173">
        <f>SUM(P138:P161)</f>
        <v>0</v>
      </c>
      <c r="Q137" s="172"/>
      <c r="R137" s="173">
        <f>SUM(R138:R161)</f>
        <v>16.497401180000001</v>
      </c>
      <c r="S137" s="172"/>
      <c r="T137" s="174">
        <f>SUM(T138:T161)</f>
        <v>0</v>
      </c>
      <c r="AR137" s="175" t="s">
        <v>80</v>
      </c>
      <c r="AT137" s="176" t="s">
        <v>71</v>
      </c>
      <c r="AU137" s="176" t="s">
        <v>80</v>
      </c>
      <c r="AY137" s="175" t="s">
        <v>146</v>
      </c>
      <c r="BK137" s="177">
        <f>SUM(BK138:BK161)</f>
        <v>0</v>
      </c>
    </row>
    <row r="138" spans="1:65" s="2" customFormat="1" ht="24.2" customHeight="1">
      <c r="A138" s="36"/>
      <c r="B138" s="37"/>
      <c r="C138" s="180" t="s">
        <v>230</v>
      </c>
      <c r="D138" s="180" t="s">
        <v>149</v>
      </c>
      <c r="E138" s="181" t="s">
        <v>453</v>
      </c>
      <c r="F138" s="182" t="s">
        <v>454</v>
      </c>
      <c r="G138" s="183" t="s">
        <v>369</v>
      </c>
      <c r="H138" s="184">
        <v>1</v>
      </c>
      <c r="I138" s="185"/>
      <c r="J138" s="186">
        <f>ROUND(I138*H138,2)</f>
        <v>0</v>
      </c>
      <c r="K138" s="182" t="s">
        <v>153</v>
      </c>
      <c r="L138" s="41"/>
      <c r="M138" s="187" t="s">
        <v>19</v>
      </c>
      <c r="N138" s="188" t="s">
        <v>43</v>
      </c>
      <c r="O138" s="66"/>
      <c r="P138" s="189">
        <f>O138*H138</f>
        <v>0</v>
      </c>
      <c r="Q138" s="189">
        <v>2.6280000000000001E-2</v>
      </c>
      <c r="R138" s="189">
        <f>Q138*H138</f>
        <v>2.6280000000000001E-2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154</v>
      </c>
      <c r="AT138" s="191" t="s">
        <v>149</v>
      </c>
      <c r="AU138" s="191" t="s">
        <v>82</v>
      </c>
      <c r="AY138" s="19" t="s">
        <v>146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154</v>
      </c>
      <c r="BM138" s="191" t="s">
        <v>455</v>
      </c>
    </row>
    <row r="139" spans="1:65" s="2" customFormat="1">
      <c r="A139" s="36"/>
      <c r="B139" s="37"/>
      <c r="C139" s="38"/>
      <c r="D139" s="193" t="s">
        <v>156</v>
      </c>
      <c r="E139" s="38"/>
      <c r="F139" s="194" t="s">
        <v>456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156</v>
      </c>
      <c r="AU139" s="19" t="s">
        <v>82</v>
      </c>
    </row>
    <row r="140" spans="1:65" s="2" customFormat="1" ht="24.2" customHeight="1">
      <c r="A140" s="36"/>
      <c r="B140" s="37"/>
      <c r="C140" s="180" t="s">
        <v>236</v>
      </c>
      <c r="D140" s="180" t="s">
        <v>149</v>
      </c>
      <c r="E140" s="181" t="s">
        <v>457</v>
      </c>
      <c r="F140" s="182" t="s">
        <v>458</v>
      </c>
      <c r="G140" s="183" t="s">
        <v>152</v>
      </c>
      <c r="H140" s="184">
        <v>6.165</v>
      </c>
      <c r="I140" s="185"/>
      <c r="J140" s="186">
        <f>ROUND(I140*H140,2)</f>
        <v>0</v>
      </c>
      <c r="K140" s="182" t="s">
        <v>153</v>
      </c>
      <c r="L140" s="41"/>
      <c r="M140" s="187" t="s">
        <v>19</v>
      </c>
      <c r="N140" s="188" t="s">
        <v>43</v>
      </c>
      <c r="O140" s="66"/>
      <c r="P140" s="189">
        <f>O140*H140</f>
        <v>0</v>
      </c>
      <c r="Q140" s="189">
        <v>6.1719999999999997E-2</v>
      </c>
      <c r="R140" s="189">
        <f>Q140*H140</f>
        <v>0.3805038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154</v>
      </c>
      <c r="AT140" s="191" t="s">
        <v>149</v>
      </c>
      <c r="AU140" s="191" t="s">
        <v>82</v>
      </c>
      <c r="AY140" s="19" t="s">
        <v>146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80</v>
      </c>
      <c r="BK140" s="192">
        <f>ROUND(I140*H140,2)</f>
        <v>0</v>
      </c>
      <c r="BL140" s="19" t="s">
        <v>154</v>
      </c>
      <c r="BM140" s="191" t="s">
        <v>459</v>
      </c>
    </row>
    <row r="141" spans="1:65" s="2" customFormat="1">
      <c r="A141" s="36"/>
      <c r="B141" s="37"/>
      <c r="C141" s="38"/>
      <c r="D141" s="193" t="s">
        <v>156</v>
      </c>
      <c r="E141" s="38"/>
      <c r="F141" s="194" t="s">
        <v>460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156</v>
      </c>
      <c r="AU141" s="19" t="s">
        <v>82</v>
      </c>
    </row>
    <row r="142" spans="1:65" s="13" customFormat="1">
      <c r="B142" s="198"/>
      <c r="C142" s="199"/>
      <c r="D142" s="200" t="s">
        <v>158</v>
      </c>
      <c r="E142" s="201" t="s">
        <v>19</v>
      </c>
      <c r="F142" s="202" t="s">
        <v>461</v>
      </c>
      <c r="G142" s="199"/>
      <c r="H142" s="203">
        <v>7.9649999999999999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158</v>
      </c>
      <c r="AU142" s="209" t="s">
        <v>82</v>
      </c>
      <c r="AV142" s="13" t="s">
        <v>82</v>
      </c>
      <c r="AW142" s="13" t="s">
        <v>33</v>
      </c>
      <c r="AX142" s="13" t="s">
        <v>72</v>
      </c>
      <c r="AY142" s="209" t="s">
        <v>146</v>
      </c>
    </row>
    <row r="143" spans="1:65" s="13" customFormat="1">
      <c r="B143" s="198"/>
      <c r="C143" s="199"/>
      <c r="D143" s="200" t="s">
        <v>158</v>
      </c>
      <c r="E143" s="201" t="s">
        <v>19</v>
      </c>
      <c r="F143" s="202" t="s">
        <v>462</v>
      </c>
      <c r="G143" s="199"/>
      <c r="H143" s="203">
        <v>-1.8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158</v>
      </c>
      <c r="AU143" s="209" t="s">
        <v>82</v>
      </c>
      <c r="AV143" s="13" t="s">
        <v>82</v>
      </c>
      <c r="AW143" s="13" t="s">
        <v>33</v>
      </c>
      <c r="AX143" s="13" t="s">
        <v>72</v>
      </c>
      <c r="AY143" s="209" t="s">
        <v>146</v>
      </c>
    </row>
    <row r="144" spans="1:65" s="14" customFormat="1">
      <c r="B144" s="210"/>
      <c r="C144" s="211"/>
      <c r="D144" s="200" t="s">
        <v>158</v>
      </c>
      <c r="E144" s="212" t="s">
        <v>19</v>
      </c>
      <c r="F144" s="213" t="s">
        <v>161</v>
      </c>
      <c r="G144" s="211"/>
      <c r="H144" s="214">
        <v>6.165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158</v>
      </c>
      <c r="AU144" s="220" t="s">
        <v>82</v>
      </c>
      <c r="AV144" s="14" t="s">
        <v>154</v>
      </c>
      <c r="AW144" s="14" t="s">
        <v>33</v>
      </c>
      <c r="AX144" s="14" t="s">
        <v>80</v>
      </c>
      <c r="AY144" s="220" t="s">
        <v>146</v>
      </c>
    </row>
    <row r="145" spans="1:65" s="2" customFormat="1" ht="16.5" customHeight="1">
      <c r="A145" s="36"/>
      <c r="B145" s="37"/>
      <c r="C145" s="180" t="s">
        <v>242</v>
      </c>
      <c r="D145" s="180" t="s">
        <v>149</v>
      </c>
      <c r="E145" s="181" t="s">
        <v>463</v>
      </c>
      <c r="F145" s="182" t="s">
        <v>464</v>
      </c>
      <c r="G145" s="183" t="s">
        <v>179</v>
      </c>
      <c r="H145" s="184">
        <v>5.9</v>
      </c>
      <c r="I145" s="185"/>
      <c r="J145" s="186">
        <f>ROUND(I145*H145,2)</f>
        <v>0</v>
      </c>
      <c r="K145" s="182" t="s">
        <v>153</v>
      </c>
      <c r="L145" s="41"/>
      <c r="M145" s="187" t="s">
        <v>19</v>
      </c>
      <c r="N145" s="188" t="s">
        <v>43</v>
      </c>
      <c r="O145" s="66"/>
      <c r="P145" s="189">
        <f>O145*H145</f>
        <v>0</v>
      </c>
      <c r="Q145" s="189">
        <v>1.3999999999999999E-4</v>
      </c>
      <c r="R145" s="189">
        <f>Q145*H145</f>
        <v>8.2600000000000002E-4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154</v>
      </c>
      <c r="AT145" s="191" t="s">
        <v>149</v>
      </c>
      <c r="AU145" s="191" t="s">
        <v>82</v>
      </c>
      <c r="AY145" s="19" t="s">
        <v>146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154</v>
      </c>
      <c r="BM145" s="191" t="s">
        <v>465</v>
      </c>
    </row>
    <row r="146" spans="1:65" s="2" customFormat="1">
      <c r="A146" s="36"/>
      <c r="B146" s="37"/>
      <c r="C146" s="38"/>
      <c r="D146" s="193" t="s">
        <v>156</v>
      </c>
      <c r="E146" s="38"/>
      <c r="F146" s="194" t="s">
        <v>466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156</v>
      </c>
      <c r="AU146" s="19" t="s">
        <v>82</v>
      </c>
    </row>
    <row r="147" spans="1:65" s="13" customFormat="1">
      <c r="B147" s="198"/>
      <c r="C147" s="199"/>
      <c r="D147" s="200" t="s">
        <v>158</v>
      </c>
      <c r="E147" s="201" t="s">
        <v>19</v>
      </c>
      <c r="F147" s="202" t="s">
        <v>467</v>
      </c>
      <c r="G147" s="199"/>
      <c r="H147" s="203">
        <v>5.9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158</v>
      </c>
      <c r="AU147" s="209" t="s">
        <v>82</v>
      </c>
      <c r="AV147" s="13" t="s">
        <v>82</v>
      </c>
      <c r="AW147" s="13" t="s">
        <v>33</v>
      </c>
      <c r="AX147" s="13" t="s">
        <v>80</v>
      </c>
      <c r="AY147" s="209" t="s">
        <v>146</v>
      </c>
    </row>
    <row r="148" spans="1:65" s="2" customFormat="1" ht="16.5" customHeight="1">
      <c r="A148" s="36"/>
      <c r="B148" s="37"/>
      <c r="C148" s="180" t="s">
        <v>248</v>
      </c>
      <c r="D148" s="180" t="s">
        <v>149</v>
      </c>
      <c r="E148" s="181" t="s">
        <v>468</v>
      </c>
      <c r="F148" s="182" t="s">
        <v>469</v>
      </c>
      <c r="G148" s="183" t="s">
        <v>179</v>
      </c>
      <c r="H148" s="184">
        <v>51.9</v>
      </c>
      <c r="I148" s="185"/>
      <c r="J148" s="186">
        <f>ROUND(I148*H148,2)</f>
        <v>0</v>
      </c>
      <c r="K148" s="182" t="s">
        <v>470</v>
      </c>
      <c r="L148" s="41"/>
      <c r="M148" s="187" t="s">
        <v>19</v>
      </c>
      <c r="N148" s="188" t="s">
        <v>43</v>
      </c>
      <c r="O148" s="66"/>
      <c r="P148" s="189">
        <f>O148*H148</f>
        <v>0</v>
      </c>
      <c r="Q148" s="189">
        <v>2.0000000000000001E-4</v>
      </c>
      <c r="R148" s="189">
        <f>Q148*H148</f>
        <v>1.038E-2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154</v>
      </c>
      <c r="AT148" s="191" t="s">
        <v>149</v>
      </c>
      <c r="AU148" s="191" t="s">
        <v>82</v>
      </c>
      <c r="AY148" s="19" t="s">
        <v>146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154</v>
      </c>
      <c r="BM148" s="191" t="s">
        <v>471</v>
      </c>
    </row>
    <row r="149" spans="1:65" s="2" customFormat="1">
      <c r="A149" s="36"/>
      <c r="B149" s="37"/>
      <c r="C149" s="38"/>
      <c r="D149" s="193" t="s">
        <v>156</v>
      </c>
      <c r="E149" s="38"/>
      <c r="F149" s="194" t="s">
        <v>472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156</v>
      </c>
      <c r="AU149" s="19" t="s">
        <v>82</v>
      </c>
    </row>
    <row r="150" spans="1:65" s="13" customFormat="1">
      <c r="B150" s="198"/>
      <c r="C150" s="199"/>
      <c r="D150" s="200" t="s">
        <v>158</v>
      </c>
      <c r="E150" s="201" t="s">
        <v>19</v>
      </c>
      <c r="F150" s="202" t="s">
        <v>473</v>
      </c>
      <c r="G150" s="199"/>
      <c r="H150" s="203">
        <v>51.9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158</v>
      </c>
      <c r="AU150" s="209" t="s">
        <v>82</v>
      </c>
      <c r="AV150" s="13" t="s">
        <v>82</v>
      </c>
      <c r="AW150" s="13" t="s">
        <v>33</v>
      </c>
      <c r="AX150" s="13" t="s">
        <v>80</v>
      </c>
      <c r="AY150" s="209" t="s">
        <v>146</v>
      </c>
    </row>
    <row r="151" spans="1:65" s="2" customFormat="1" ht="16.5" customHeight="1">
      <c r="A151" s="36"/>
      <c r="B151" s="37"/>
      <c r="C151" s="180" t="s">
        <v>258</v>
      </c>
      <c r="D151" s="180" t="s">
        <v>149</v>
      </c>
      <c r="E151" s="181" t="s">
        <v>474</v>
      </c>
      <c r="F151" s="182" t="s">
        <v>475</v>
      </c>
      <c r="G151" s="183" t="s">
        <v>166</v>
      </c>
      <c r="H151" s="184">
        <v>6.1589999999999998</v>
      </c>
      <c r="I151" s="185"/>
      <c r="J151" s="186">
        <f>ROUND(I151*H151,2)</f>
        <v>0</v>
      </c>
      <c r="K151" s="182" t="s">
        <v>153</v>
      </c>
      <c r="L151" s="41"/>
      <c r="M151" s="187" t="s">
        <v>19</v>
      </c>
      <c r="N151" s="188" t="s">
        <v>43</v>
      </c>
      <c r="O151" s="66"/>
      <c r="P151" s="189">
        <f>O151*H151</f>
        <v>0</v>
      </c>
      <c r="Q151" s="189">
        <v>2.5018799999999999</v>
      </c>
      <c r="R151" s="189">
        <f>Q151*H151</f>
        <v>15.409078919999999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154</v>
      </c>
      <c r="AT151" s="191" t="s">
        <v>149</v>
      </c>
      <c r="AU151" s="191" t="s">
        <v>82</v>
      </c>
      <c r="AY151" s="19" t="s">
        <v>146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154</v>
      </c>
      <c r="BM151" s="191" t="s">
        <v>476</v>
      </c>
    </row>
    <row r="152" spans="1:65" s="2" customFormat="1">
      <c r="A152" s="36"/>
      <c r="B152" s="37"/>
      <c r="C152" s="38"/>
      <c r="D152" s="193" t="s">
        <v>156</v>
      </c>
      <c r="E152" s="38"/>
      <c r="F152" s="194" t="s">
        <v>477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156</v>
      </c>
      <c r="AU152" s="19" t="s">
        <v>82</v>
      </c>
    </row>
    <row r="153" spans="1:65" s="13" customFormat="1">
      <c r="B153" s="198"/>
      <c r="C153" s="199"/>
      <c r="D153" s="200" t="s">
        <v>158</v>
      </c>
      <c r="E153" s="201" t="s">
        <v>19</v>
      </c>
      <c r="F153" s="202" t="s">
        <v>478</v>
      </c>
      <c r="G153" s="199"/>
      <c r="H153" s="203">
        <v>6.1589999999999998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158</v>
      </c>
      <c r="AU153" s="209" t="s">
        <v>82</v>
      </c>
      <c r="AV153" s="13" t="s">
        <v>82</v>
      </c>
      <c r="AW153" s="13" t="s">
        <v>33</v>
      </c>
      <c r="AX153" s="13" t="s">
        <v>80</v>
      </c>
      <c r="AY153" s="209" t="s">
        <v>146</v>
      </c>
    </row>
    <row r="154" spans="1:65" s="2" customFormat="1" ht="16.5" customHeight="1">
      <c r="A154" s="36"/>
      <c r="B154" s="37"/>
      <c r="C154" s="180" t="s">
        <v>264</v>
      </c>
      <c r="D154" s="180" t="s">
        <v>149</v>
      </c>
      <c r="E154" s="181" t="s">
        <v>479</v>
      </c>
      <c r="F154" s="182" t="s">
        <v>480</v>
      </c>
      <c r="G154" s="183" t="s">
        <v>152</v>
      </c>
      <c r="H154" s="184">
        <v>62.07</v>
      </c>
      <c r="I154" s="185"/>
      <c r="J154" s="186">
        <f>ROUND(I154*H154,2)</f>
        <v>0</v>
      </c>
      <c r="K154" s="182" t="s">
        <v>153</v>
      </c>
      <c r="L154" s="41"/>
      <c r="M154" s="187" t="s">
        <v>19</v>
      </c>
      <c r="N154" s="188" t="s">
        <v>43</v>
      </c>
      <c r="O154" s="66"/>
      <c r="P154" s="189">
        <f>O154*H154</f>
        <v>0</v>
      </c>
      <c r="Q154" s="189">
        <v>1.42E-3</v>
      </c>
      <c r="R154" s="189">
        <f>Q154*H154</f>
        <v>8.8139400000000007E-2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154</v>
      </c>
      <c r="AT154" s="191" t="s">
        <v>149</v>
      </c>
      <c r="AU154" s="191" t="s">
        <v>82</v>
      </c>
      <c r="AY154" s="19" t="s">
        <v>146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154</v>
      </c>
      <c r="BM154" s="191" t="s">
        <v>481</v>
      </c>
    </row>
    <row r="155" spans="1:65" s="2" customFormat="1">
      <c r="A155" s="36"/>
      <c r="B155" s="37"/>
      <c r="C155" s="38"/>
      <c r="D155" s="193" t="s">
        <v>156</v>
      </c>
      <c r="E155" s="38"/>
      <c r="F155" s="194" t="s">
        <v>482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156</v>
      </c>
      <c r="AU155" s="19" t="s">
        <v>82</v>
      </c>
    </row>
    <row r="156" spans="1:65" s="13" customFormat="1">
      <c r="B156" s="198"/>
      <c r="C156" s="199"/>
      <c r="D156" s="200" t="s">
        <v>158</v>
      </c>
      <c r="E156" s="201" t="s">
        <v>19</v>
      </c>
      <c r="F156" s="202" t="s">
        <v>483</v>
      </c>
      <c r="G156" s="199"/>
      <c r="H156" s="203">
        <v>62.07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158</v>
      </c>
      <c r="AU156" s="209" t="s">
        <v>82</v>
      </c>
      <c r="AV156" s="13" t="s">
        <v>82</v>
      </c>
      <c r="AW156" s="13" t="s">
        <v>33</v>
      </c>
      <c r="AX156" s="13" t="s">
        <v>80</v>
      </c>
      <c r="AY156" s="209" t="s">
        <v>146</v>
      </c>
    </row>
    <row r="157" spans="1:65" s="2" customFormat="1" ht="16.5" customHeight="1">
      <c r="A157" s="36"/>
      <c r="B157" s="37"/>
      <c r="C157" s="180" t="s">
        <v>272</v>
      </c>
      <c r="D157" s="180" t="s">
        <v>149</v>
      </c>
      <c r="E157" s="181" t="s">
        <v>484</v>
      </c>
      <c r="F157" s="182" t="s">
        <v>485</v>
      </c>
      <c r="G157" s="183" t="s">
        <v>152</v>
      </c>
      <c r="H157" s="184">
        <v>62.07</v>
      </c>
      <c r="I157" s="185"/>
      <c r="J157" s="186">
        <f>ROUND(I157*H157,2)</f>
        <v>0</v>
      </c>
      <c r="K157" s="182" t="s">
        <v>153</v>
      </c>
      <c r="L157" s="41"/>
      <c r="M157" s="187" t="s">
        <v>19</v>
      </c>
      <c r="N157" s="188" t="s">
        <v>43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154</v>
      </c>
      <c r="AT157" s="191" t="s">
        <v>149</v>
      </c>
      <c r="AU157" s="191" t="s">
        <v>82</v>
      </c>
      <c r="AY157" s="19" t="s">
        <v>146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154</v>
      </c>
      <c r="BM157" s="191" t="s">
        <v>486</v>
      </c>
    </row>
    <row r="158" spans="1:65" s="2" customFormat="1">
      <c r="A158" s="36"/>
      <c r="B158" s="37"/>
      <c r="C158" s="38"/>
      <c r="D158" s="193" t="s">
        <v>156</v>
      </c>
      <c r="E158" s="38"/>
      <c r="F158" s="194" t="s">
        <v>487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156</v>
      </c>
      <c r="AU158" s="19" t="s">
        <v>82</v>
      </c>
    </row>
    <row r="159" spans="1:65" s="2" customFormat="1" ht="24.2" customHeight="1">
      <c r="A159" s="36"/>
      <c r="B159" s="37"/>
      <c r="C159" s="180" t="s">
        <v>278</v>
      </c>
      <c r="D159" s="180" t="s">
        <v>149</v>
      </c>
      <c r="E159" s="181" t="s">
        <v>488</v>
      </c>
      <c r="F159" s="182" t="s">
        <v>489</v>
      </c>
      <c r="G159" s="183" t="s">
        <v>233</v>
      </c>
      <c r="H159" s="184">
        <v>0.55400000000000005</v>
      </c>
      <c r="I159" s="185"/>
      <c r="J159" s="186">
        <f>ROUND(I159*H159,2)</f>
        <v>0</v>
      </c>
      <c r="K159" s="182" t="s">
        <v>153</v>
      </c>
      <c r="L159" s="41"/>
      <c r="M159" s="187" t="s">
        <v>19</v>
      </c>
      <c r="N159" s="188" t="s">
        <v>43</v>
      </c>
      <c r="O159" s="66"/>
      <c r="P159" s="189">
        <f>O159*H159</f>
        <v>0</v>
      </c>
      <c r="Q159" s="189">
        <v>1.0508900000000001</v>
      </c>
      <c r="R159" s="189">
        <f>Q159*H159</f>
        <v>0.58219306000000015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154</v>
      </c>
      <c r="AT159" s="191" t="s">
        <v>149</v>
      </c>
      <c r="AU159" s="191" t="s">
        <v>82</v>
      </c>
      <c r="AY159" s="19" t="s">
        <v>146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154</v>
      </c>
      <c r="BM159" s="191" t="s">
        <v>490</v>
      </c>
    </row>
    <row r="160" spans="1:65" s="2" customFormat="1">
      <c r="A160" s="36"/>
      <c r="B160" s="37"/>
      <c r="C160" s="38"/>
      <c r="D160" s="193" t="s">
        <v>156</v>
      </c>
      <c r="E160" s="38"/>
      <c r="F160" s="194" t="s">
        <v>491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156</v>
      </c>
      <c r="AU160" s="19" t="s">
        <v>82</v>
      </c>
    </row>
    <row r="161" spans="1:65" s="13" customFormat="1">
      <c r="B161" s="198"/>
      <c r="C161" s="199"/>
      <c r="D161" s="200" t="s">
        <v>158</v>
      </c>
      <c r="E161" s="201" t="s">
        <v>19</v>
      </c>
      <c r="F161" s="202" t="s">
        <v>492</v>
      </c>
      <c r="G161" s="199"/>
      <c r="H161" s="203">
        <v>0.55400000000000005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158</v>
      </c>
      <c r="AU161" s="209" t="s">
        <v>82</v>
      </c>
      <c r="AV161" s="13" t="s">
        <v>82</v>
      </c>
      <c r="AW161" s="13" t="s">
        <v>33</v>
      </c>
      <c r="AX161" s="13" t="s">
        <v>80</v>
      </c>
      <c r="AY161" s="209" t="s">
        <v>146</v>
      </c>
    </row>
    <row r="162" spans="1:65" s="12" customFormat="1" ht="22.9" customHeight="1">
      <c r="B162" s="164"/>
      <c r="C162" s="165"/>
      <c r="D162" s="166" t="s">
        <v>71</v>
      </c>
      <c r="E162" s="178" t="s">
        <v>154</v>
      </c>
      <c r="F162" s="178" t="s">
        <v>493</v>
      </c>
      <c r="G162" s="165"/>
      <c r="H162" s="165"/>
      <c r="I162" s="168"/>
      <c r="J162" s="179">
        <f>BK162</f>
        <v>0</v>
      </c>
      <c r="K162" s="165"/>
      <c r="L162" s="170"/>
      <c r="M162" s="171"/>
      <c r="N162" s="172"/>
      <c r="O162" s="172"/>
      <c r="P162" s="173">
        <f>SUM(P163:P173)</f>
        <v>0</v>
      </c>
      <c r="Q162" s="172"/>
      <c r="R162" s="173">
        <f>SUM(R163:R173)</f>
        <v>8.0929474399999997</v>
      </c>
      <c r="S162" s="172"/>
      <c r="T162" s="174">
        <f>SUM(T163:T173)</f>
        <v>0</v>
      </c>
      <c r="AR162" s="175" t="s">
        <v>80</v>
      </c>
      <c r="AT162" s="176" t="s">
        <v>71</v>
      </c>
      <c r="AU162" s="176" t="s">
        <v>80</v>
      </c>
      <c r="AY162" s="175" t="s">
        <v>146</v>
      </c>
      <c r="BK162" s="177">
        <f>SUM(BK163:BK173)</f>
        <v>0</v>
      </c>
    </row>
    <row r="163" spans="1:65" s="2" customFormat="1" ht="16.5" customHeight="1">
      <c r="A163" s="36"/>
      <c r="B163" s="37"/>
      <c r="C163" s="180" t="s">
        <v>7</v>
      </c>
      <c r="D163" s="180" t="s">
        <v>149</v>
      </c>
      <c r="E163" s="181" t="s">
        <v>494</v>
      </c>
      <c r="F163" s="182" t="s">
        <v>495</v>
      </c>
      <c r="G163" s="183" t="s">
        <v>166</v>
      </c>
      <c r="H163" s="184">
        <v>3.0870000000000002</v>
      </c>
      <c r="I163" s="185"/>
      <c r="J163" s="186">
        <f>ROUND(I163*H163,2)</f>
        <v>0</v>
      </c>
      <c r="K163" s="182" t="s">
        <v>470</v>
      </c>
      <c r="L163" s="41"/>
      <c r="M163" s="187" t="s">
        <v>19</v>
      </c>
      <c r="N163" s="188" t="s">
        <v>43</v>
      </c>
      <c r="O163" s="66"/>
      <c r="P163" s="189">
        <f>O163*H163</f>
        <v>0</v>
      </c>
      <c r="Q163" s="189">
        <v>2.5019800000000001</v>
      </c>
      <c r="R163" s="189">
        <f>Q163*H163</f>
        <v>7.7236122600000003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154</v>
      </c>
      <c r="AT163" s="191" t="s">
        <v>149</v>
      </c>
      <c r="AU163" s="191" t="s">
        <v>82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154</v>
      </c>
      <c r="BM163" s="191" t="s">
        <v>496</v>
      </c>
    </row>
    <row r="164" spans="1:65" s="2" customFormat="1">
      <c r="A164" s="36"/>
      <c r="B164" s="37"/>
      <c r="C164" s="38"/>
      <c r="D164" s="193" t="s">
        <v>156</v>
      </c>
      <c r="E164" s="38"/>
      <c r="F164" s="194" t="s">
        <v>497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82</v>
      </c>
    </row>
    <row r="165" spans="1:65" s="13" customFormat="1">
      <c r="B165" s="198"/>
      <c r="C165" s="199"/>
      <c r="D165" s="200" t="s">
        <v>158</v>
      </c>
      <c r="E165" s="201" t="s">
        <v>19</v>
      </c>
      <c r="F165" s="202" t="s">
        <v>498</v>
      </c>
      <c r="G165" s="199"/>
      <c r="H165" s="203">
        <v>3.0870000000000002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158</v>
      </c>
      <c r="AU165" s="209" t="s">
        <v>82</v>
      </c>
      <c r="AV165" s="13" t="s">
        <v>82</v>
      </c>
      <c r="AW165" s="13" t="s">
        <v>33</v>
      </c>
      <c r="AX165" s="13" t="s">
        <v>80</v>
      </c>
      <c r="AY165" s="209" t="s">
        <v>146</v>
      </c>
    </row>
    <row r="166" spans="1:65" s="2" customFormat="1" ht="16.5" customHeight="1">
      <c r="A166" s="36"/>
      <c r="B166" s="37"/>
      <c r="C166" s="180" t="s">
        <v>290</v>
      </c>
      <c r="D166" s="180" t="s">
        <v>149</v>
      </c>
      <c r="E166" s="181" t="s">
        <v>499</v>
      </c>
      <c r="F166" s="182" t="s">
        <v>500</v>
      </c>
      <c r="G166" s="183" t="s">
        <v>152</v>
      </c>
      <c r="H166" s="184">
        <v>6.86</v>
      </c>
      <c r="I166" s="185"/>
      <c r="J166" s="186">
        <f>ROUND(I166*H166,2)</f>
        <v>0</v>
      </c>
      <c r="K166" s="182" t="s">
        <v>470</v>
      </c>
      <c r="L166" s="41"/>
      <c r="M166" s="187" t="s">
        <v>19</v>
      </c>
      <c r="N166" s="188" t="s">
        <v>43</v>
      </c>
      <c r="O166" s="66"/>
      <c r="P166" s="189">
        <f>O166*H166</f>
        <v>0</v>
      </c>
      <c r="Q166" s="189">
        <v>1.1169999999999999E-2</v>
      </c>
      <c r="R166" s="189">
        <f>Q166*H166</f>
        <v>7.6626200000000005E-2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154</v>
      </c>
      <c r="AT166" s="191" t="s">
        <v>149</v>
      </c>
      <c r="AU166" s="191" t="s">
        <v>82</v>
      </c>
      <c r="AY166" s="19" t="s">
        <v>146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154</v>
      </c>
      <c r="BM166" s="191" t="s">
        <v>501</v>
      </c>
    </row>
    <row r="167" spans="1:65" s="2" customFormat="1">
      <c r="A167" s="36"/>
      <c r="B167" s="37"/>
      <c r="C167" s="38"/>
      <c r="D167" s="193" t="s">
        <v>156</v>
      </c>
      <c r="E167" s="38"/>
      <c r="F167" s="194" t="s">
        <v>502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156</v>
      </c>
      <c r="AU167" s="19" t="s">
        <v>82</v>
      </c>
    </row>
    <row r="168" spans="1:65" s="13" customFormat="1">
      <c r="B168" s="198"/>
      <c r="C168" s="199"/>
      <c r="D168" s="200" t="s">
        <v>158</v>
      </c>
      <c r="E168" s="201" t="s">
        <v>19</v>
      </c>
      <c r="F168" s="202" t="s">
        <v>503</v>
      </c>
      <c r="G168" s="199"/>
      <c r="H168" s="203">
        <v>6.86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158</v>
      </c>
      <c r="AU168" s="209" t="s">
        <v>82</v>
      </c>
      <c r="AV168" s="13" t="s">
        <v>82</v>
      </c>
      <c r="AW168" s="13" t="s">
        <v>33</v>
      </c>
      <c r="AX168" s="13" t="s">
        <v>80</v>
      </c>
      <c r="AY168" s="209" t="s">
        <v>146</v>
      </c>
    </row>
    <row r="169" spans="1:65" s="2" customFormat="1" ht="16.5" customHeight="1">
      <c r="A169" s="36"/>
      <c r="B169" s="37"/>
      <c r="C169" s="180" t="s">
        <v>296</v>
      </c>
      <c r="D169" s="180" t="s">
        <v>149</v>
      </c>
      <c r="E169" s="181" t="s">
        <v>504</v>
      </c>
      <c r="F169" s="182" t="s">
        <v>505</v>
      </c>
      <c r="G169" s="183" t="s">
        <v>152</v>
      </c>
      <c r="H169" s="184">
        <v>6.86</v>
      </c>
      <c r="I169" s="185"/>
      <c r="J169" s="186">
        <f>ROUND(I169*H169,2)</f>
        <v>0</v>
      </c>
      <c r="K169" s="182" t="s">
        <v>470</v>
      </c>
      <c r="L169" s="41"/>
      <c r="M169" s="187" t="s">
        <v>19</v>
      </c>
      <c r="N169" s="188" t="s">
        <v>43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154</v>
      </c>
      <c r="AT169" s="191" t="s">
        <v>149</v>
      </c>
      <c r="AU169" s="191" t="s">
        <v>82</v>
      </c>
      <c r="AY169" s="19" t="s">
        <v>146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80</v>
      </c>
      <c r="BK169" s="192">
        <f>ROUND(I169*H169,2)</f>
        <v>0</v>
      </c>
      <c r="BL169" s="19" t="s">
        <v>154</v>
      </c>
      <c r="BM169" s="191" t="s">
        <v>506</v>
      </c>
    </row>
    <row r="170" spans="1:65" s="2" customFormat="1">
      <c r="A170" s="36"/>
      <c r="B170" s="37"/>
      <c r="C170" s="38"/>
      <c r="D170" s="193" t="s">
        <v>156</v>
      </c>
      <c r="E170" s="38"/>
      <c r="F170" s="194" t="s">
        <v>507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156</v>
      </c>
      <c r="AU170" s="19" t="s">
        <v>82</v>
      </c>
    </row>
    <row r="171" spans="1:65" s="2" customFormat="1" ht="16.5" customHeight="1">
      <c r="A171" s="36"/>
      <c r="B171" s="37"/>
      <c r="C171" s="180" t="s">
        <v>304</v>
      </c>
      <c r="D171" s="180" t="s">
        <v>149</v>
      </c>
      <c r="E171" s="181" t="s">
        <v>508</v>
      </c>
      <c r="F171" s="182" t="s">
        <v>509</v>
      </c>
      <c r="G171" s="183" t="s">
        <v>233</v>
      </c>
      <c r="H171" s="184">
        <v>0.27800000000000002</v>
      </c>
      <c r="I171" s="185"/>
      <c r="J171" s="186">
        <f>ROUND(I171*H171,2)</f>
        <v>0</v>
      </c>
      <c r="K171" s="182" t="s">
        <v>470</v>
      </c>
      <c r="L171" s="41"/>
      <c r="M171" s="187" t="s">
        <v>19</v>
      </c>
      <c r="N171" s="188" t="s">
        <v>43</v>
      </c>
      <c r="O171" s="66"/>
      <c r="P171" s="189">
        <f>O171*H171</f>
        <v>0</v>
      </c>
      <c r="Q171" s="189">
        <v>1.05291</v>
      </c>
      <c r="R171" s="189">
        <f>Q171*H171</f>
        <v>0.29270898000000001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154</v>
      </c>
      <c r="AT171" s="191" t="s">
        <v>149</v>
      </c>
      <c r="AU171" s="191" t="s">
        <v>82</v>
      </c>
      <c r="AY171" s="19" t="s">
        <v>146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154</v>
      </c>
      <c r="BM171" s="191" t="s">
        <v>510</v>
      </c>
    </row>
    <row r="172" spans="1:65" s="2" customFormat="1">
      <c r="A172" s="36"/>
      <c r="B172" s="37"/>
      <c r="C172" s="38"/>
      <c r="D172" s="193" t="s">
        <v>156</v>
      </c>
      <c r="E172" s="38"/>
      <c r="F172" s="194" t="s">
        <v>511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156</v>
      </c>
      <c r="AU172" s="19" t="s">
        <v>82</v>
      </c>
    </row>
    <row r="173" spans="1:65" s="13" customFormat="1">
      <c r="B173" s="198"/>
      <c r="C173" s="199"/>
      <c r="D173" s="200" t="s">
        <v>158</v>
      </c>
      <c r="E173" s="201" t="s">
        <v>19</v>
      </c>
      <c r="F173" s="202" t="s">
        <v>512</v>
      </c>
      <c r="G173" s="199"/>
      <c r="H173" s="203">
        <v>0.27800000000000002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158</v>
      </c>
      <c r="AU173" s="209" t="s">
        <v>82</v>
      </c>
      <c r="AV173" s="13" t="s">
        <v>82</v>
      </c>
      <c r="AW173" s="13" t="s">
        <v>33</v>
      </c>
      <c r="AX173" s="13" t="s">
        <v>80</v>
      </c>
      <c r="AY173" s="209" t="s">
        <v>146</v>
      </c>
    </row>
    <row r="174" spans="1:65" s="12" customFormat="1" ht="22.9" customHeight="1">
      <c r="B174" s="164"/>
      <c r="C174" s="165"/>
      <c r="D174" s="166" t="s">
        <v>71</v>
      </c>
      <c r="E174" s="178" t="s">
        <v>183</v>
      </c>
      <c r="F174" s="178" t="s">
        <v>513</v>
      </c>
      <c r="G174" s="165"/>
      <c r="H174" s="165"/>
      <c r="I174" s="168"/>
      <c r="J174" s="179">
        <f>BK174</f>
        <v>0</v>
      </c>
      <c r="K174" s="165"/>
      <c r="L174" s="170"/>
      <c r="M174" s="171"/>
      <c r="N174" s="172"/>
      <c r="O174" s="172"/>
      <c r="P174" s="173">
        <f>SUM(P175:P200)</f>
        <v>0</v>
      </c>
      <c r="Q174" s="172"/>
      <c r="R174" s="173">
        <f>SUM(R175:R200)</f>
        <v>5.4043200000000002</v>
      </c>
      <c r="S174" s="172"/>
      <c r="T174" s="174">
        <f>SUM(T175:T200)</f>
        <v>0</v>
      </c>
      <c r="AR174" s="175" t="s">
        <v>80</v>
      </c>
      <c r="AT174" s="176" t="s">
        <v>71</v>
      </c>
      <c r="AU174" s="176" t="s">
        <v>80</v>
      </c>
      <c r="AY174" s="175" t="s">
        <v>146</v>
      </c>
      <c r="BK174" s="177">
        <f>SUM(BK175:BK200)</f>
        <v>0</v>
      </c>
    </row>
    <row r="175" spans="1:65" s="2" customFormat="1" ht="24.2" customHeight="1">
      <c r="A175" s="36"/>
      <c r="B175" s="37"/>
      <c r="C175" s="180" t="s">
        <v>312</v>
      </c>
      <c r="D175" s="180" t="s">
        <v>149</v>
      </c>
      <c r="E175" s="181" t="s">
        <v>514</v>
      </c>
      <c r="F175" s="182" t="s">
        <v>515</v>
      </c>
      <c r="G175" s="183" t="s">
        <v>152</v>
      </c>
      <c r="H175" s="184">
        <v>14.84</v>
      </c>
      <c r="I175" s="185"/>
      <c r="J175" s="186">
        <f>ROUND(I175*H175,2)</f>
        <v>0</v>
      </c>
      <c r="K175" s="182" t="s">
        <v>153</v>
      </c>
      <c r="L175" s="41"/>
      <c r="M175" s="187" t="s">
        <v>19</v>
      </c>
      <c r="N175" s="188" t="s">
        <v>43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154</v>
      </c>
      <c r="AT175" s="191" t="s">
        <v>149</v>
      </c>
      <c r="AU175" s="191" t="s">
        <v>82</v>
      </c>
      <c r="AY175" s="19" t="s">
        <v>146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154</v>
      </c>
      <c r="BM175" s="191" t="s">
        <v>516</v>
      </c>
    </row>
    <row r="176" spans="1:65" s="2" customFormat="1">
      <c r="A176" s="36"/>
      <c r="B176" s="37"/>
      <c r="C176" s="38"/>
      <c r="D176" s="193" t="s">
        <v>156</v>
      </c>
      <c r="E176" s="38"/>
      <c r="F176" s="194" t="s">
        <v>517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156</v>
      </c>
      <c r="AU176" s="19" t="s">
        <v>82</v>
      </c>
    </row>
    <row r="177" spans="1:65" s="13" customFormat="1">
      <c r="B177" s="198"/>
      <c r="C177" s="199"/>
      <c r="D177" s="200" t="s">
        <v>158</v>
      </c>
      <c r="E177" s="201" t="s">
        <v>19</v>
      </c>
      <c r="F177" s="202" t="s">
        <v>451</v>
      </c>
      <c r="G177" s="199"/>
      <c r="H177" s="203">
        <v>14.84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158</v>
      </c>
      <c r="AU177" s="209" t="s">
        <v>82</v>
      </c>
      <c r="AV177" s="13" t="s">
        <v>82</v>
      </c>
      <c r="AW177" s="13" t="s">
        <v>33</v>
      </c>
      <c r="AX177" s="13" t="s">
        <v>80</v>
      </c>
      <c r="AY177" s="209" t="s">
        <v>146</v>
      </c>
    </row>
    <row r="178" spans="1:65" s="2" customFormat="1" ht="21.75" customHeight="1">
      <c r="A178" s="36"/>
      <c r="B178" s="37"/>
      <c r="C178" s="180" t="s">
        <v>318</v>
      </c>
      <c r="D178" s="180" t="s">
        <v>149</v>
      </c>
      <c r="E178" s="181" t="s">
        <v>518</v>
      </c>
      <c r="F178" s="182" t="s">
        <v>519</v>
      </c>
      <c r="G178" s="183" t="s">
        <v>152</v>
      </c>
      <c r="H178" s="184">
        <v>41.15</v>
      </c>
      <c r="I178" s="185"/>
      <c r="J178" s="186">
        <f>ROUND(I178*H178,2)</f>
        <v>0</v>
      </c>
      <c r="K178" s="182" t="s">
        <v>153</v>
      </c>
      <c r="L178" s="41"/>
      <c r="M178" s="187" t="s">
        <v>19</v>
      </c>
      <c r="N178" s="188" t="s">
        <v>43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154</v>
      </c>
      <c r="AT178" s="191" t="s">
        <v>149</v>
      </c>
      <c r="AU178" s="191" t="s">
        <v>82</v>
      </c>
      <c r="AY178" s="19" t="s">
        <v>146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154</v>
      </c>
      <c r="BM178" s="191" t="s">
        <v>520</v>
      </c>
    </row>
    <row r="179" spans="1:65" s="2" customFormat="1">
      <c r="A179" s="36"/>
      <c r="B179" s="37"/>
      <c r="C179" s="38"/>
      <c r="D179" s="193" t="s">
        <v>156</v>
      </c>
      <c r="E179" s="38"/>
      <c r="F179" s="194" t="s">
        <v>521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156</v>
      </c>
      <c r="AU179" s="19" t="s">
        <v>82</v>
      </c>
    </row>
    <row r="180" spans="1:65" s="13" customFormat="1">
      <c r="B180" s="198"/>
      <c r="C180" s="199"/>
      <c r="D180" s="200" t="s">
        <v>158</v>
      </c>
      <c r="E180" s="201" t="s">
        <v>19</v>
      </c>
      <c r="F180" s="202" t="s">
        <v>449</v>
      </c>
      <c r="G180" s="199"/>
      <c r="H180" s="203">
        <v>17.149999999999999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158</v>
      </c>
      <c r="AU180" s="209" t="s">
        <v>82</v>
      </c>
      <c r="AV180" s="13" t="s">
        <v>82</v>
      </c>
      <c r="AW180" s="13" t="s">
        <v>33</v>
      </c>
      <c r="AX180" s="13" t="s">
        <v>72</v>
      </c>
      <c r="AY180" s="209" t="s">
        <v>146</v>
      </c>
    </row>
    <row r="181" spans="1:65" s="13" customFormat="1">
      <c r="B181" s="198"/>
      <c r="C181" s="199"/>
      <c r="D181" s="200" t="s">
        <v>158</v>
      </c>
      <c r="E181" s="201" t="s">
        <v>19</v>
      </c>
      <c r="F181" s="202" t="s">
        <v>450</v>
      </c>
      <c r="G181" s="199"/>
      <c r="H181" s="203">
        <v>24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158</v>
      </c>
      <c r="AU181" s="209" t="s">
        <v>82</v>
      </c>
      <c r="AV181" s="13" t="s">
        <v>82</v>
      </c>
      <c r="AW181" s="13" t="s">
        <v>33</v>
      </c>
      <c r="AX181" s="13" t="s">
        <v>72</v>
      </c>
      <c r="AY181" s="209" t="s">
        <v>146</v>
      </c>
    </row>
    <row r="182" spans="1:65" s="14" customFormat="1">
      <c r="B182" s="210"/>
      <c r="C182" s="211"/>
      <c r="D182" s="200" t="s">
        <v>158</v>
      </c>
      <c r="E182" s="212" t="s">
        <v>19</v>
      </c>
      <c r="F182" s="213" t="s">
        <v>161</v>
      </c>
      <c r="G182" s="211"/>
      <c r="H182" s="214">
        <v>41.15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158</v>
      </c>
      <c r="AU182" s="220" t="s">
        <v>82</v>
      </c>
      <c r="AV182" s="14" t="s">
        <v>154</v>
      </c>
      <c r="AW182" s="14" t="s">
        <v>33</v>
      </c>
      <c r="AX182" s="14" t="s">
        <v>80</v>
      </c>
      <c r="AY182" s="220" t="s">
        <v>146</v>
      </c>
    </row>
    <row r="183" spans="1:65" s="2" customFormat="1" ht="24.2" customHeight="1">
      <c r="A183" s="36"/>
      <c r="B183" s="37"/>
      <c r="C183" s="180" t="s">
        <v>324</v>
      </c>
      <c r="D183" s="180" t="s">
        <v>149</v>
      </c>
      <c r="E183" s="181" t="s">
        <v>522</v>
      </c>
      <c r="F183" s="182" t="s">
        <v>523</v>
      </c>
      <c r="G183" s="183" t="s">
        <v>152</v>
      </c>
      <c r="H183" s="184">
        <v>14.84</v>
      </c>
      <c r="I183" s="185"/>
      <c r="J183" s="186">
        <f>ROUND(I183*H183,2)</f>
        <v>0</v>
      </c>
      <c r="K183" s="182" t="s">
        <v>153</v>
      </c>
      <c r="L183" s="41"/>
      <c r="M183" s="187" t="s">
        <v>19</v>
      </c>
      <c r="N183" s="188" t="s">
        <v>43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154</v>
      </c>
      <c r="AT183" s="191" t="s">
        <v>149</v>
      </c>
      <c r="AU183" s="191" t="s">
        <v>82</v>
      </c>
      <c r="AY183" s="19" t="s">
        <v>146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154</v>
      </c>
      <c r="BM183" s="191" t="s">
        <v>524</v>
      </c>
    </row>
    <row r="184" spans="1:65" s="2" customFormat="1">
      <c r="A184" s="36"/>
      <c r="B184" s="37"/>
      <c r="C184" s="38"/>
      <c r="D184" s="193" t="s">
        <v>156</v>
      </c>
      <c r="E184" s="38"/>
      <c r="F184" s="194" t="s">
        <v>525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156</v>
      </c>
      <c r="AU184" s="19" t="s">
        <v>82</v>
      </c>
    </row>
    <row r="185" spans="1:65" s="13" customFormat="1">
      <c r="B185" s="198"/>
      <c r="C185" s="199"/>
      <c r="D185" s="200" t="s">
        <v>158</v>
      </c>
      <c r="E185" s="201" t="s">
        <v>19</v>
      </c>
      <c r="F185" s="202" t="s">
        <v>451</v>
      </c>
      <c r="G185" s="199"/>
      <c r="H185" s="203">
        <v>14.84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158</v>
      </c>
      <c r="AU185" s="209" t="s">
        <v>82</v>
      </c>
      <c r="AV185" s="13" t="s">
        <v>82</v>
      </c>
      <c r="AW185" s="13" t="s">
        <v>33</v>
      </c>
      <c r="AX185" s="13" t="s">
        <v>80</v>
      </c>
      <c r="AY185" s="209" t="s">
        <v>146</v>
      </c>
    </row>
    <row r="186" spans="1:65" s="2" customFormat="1" ht="24.2" customHeight="1">
      <c r="A186" s="36"/>
      <c r="B186" s="37"/>
      <c r="C186" s="180" t="s">
        <v>329</v>
      </c>
      <c r="D186" s="180" t="s">
        <v>149</v>
      </c>
      <c r="E186" s="181" t="s">
        <v>526</v>
      </c>
      <c r="F186" s="182" t="s">
        <v>527</v>
      </c>
      <c r="G186" s="183" t="s">
        <v>152</v>
      </c>
      <c r="H186" s="184">
        <v>14.84</v>
      </c>
      <c r="I186" s="185"/>
      <c r="J186" s="186">
        <f>ROUND(I186*H186,2)</f>
        <v>0</v>
      </c>
      <c r="K186" s="182" t="s">
        <v>153</v>
      </c>
      <c r="L186" s="41"/>
      <c r="M186" s="187" t="s">
        <v>19</v>
      </c>
      <c r="N186" s="188" t="s">
        <v>43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154</v>
      </c>
      <c r="AT186" s="191" t="s">
        <v>149</v>
      </c>
      <c r="AU186" s="191" t="s">
        <v>82</v>
      </c>
      <c r="AY186" s="19" t="s">
        <v>146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154</v>
      </c>
      <c r="BM186" s="191" t="s">
        <v>528</v>
      </c>
    </row>
    <row r="187" spans="1:65" s="2" customFormat="1">
      <c r="A187" s="36"/>
      <c r="B187" s="37"/>
      <c r="C187" s="38"/>
      <c r="D187" s="193" t="s">
        <v>156</v>
      </c>
      <c r="E187" s="38"/>
      <c r="F187" s="194" t="s">
        <v>529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156</v>
      </c>
      <c r="AU187" s="19" t="s">
        <v>82</v>
      </c>
    </row>
    <row r="188" spans="1:65" s="13" customFormat="1">
      <c r="B188" s="198"/>
      <c r="C188" s="199"/>
      <c r="D188" s="200" t="s">
        <v>158</v>
      </c>
      <c r="E188" s="201" t="s">
        <v>19</v>
      </c>
      <c r="F188" s="202" t="s">
        <v>451</v>
      </c>
      <c r="G188" s="199"/>
      <c r="H188" s="203">
        <v>14.84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158</v>
      </c>
      <c r="AU188" s="209" t="s">
        <v>82</v>
      </c>
      <c r="AV188" s="13" t="s">
        <v>82</v>
      </c>
      <c r="AW188" s="13" t="s">
        <v>33</v>
      </c>
      <c r="AX188" s="13" t="s">
        <v>80</v>
      </c>
      <c r="AY188" s="209" t="s">
        <v>146</v>
      </c>
    </row>
    <row r="189" spans="1:65" s="2" customFormat="1" ht="16.5" customHeight="1">
      <c r="A189" s="36"/>
      <c r="B189" s="37"/>
      <c r="C189" s="180" t="s">
        <v>335</v>
      </c>
      <c r="D189" s="180" t="s">
        <v>149</v>
      </c>
      <c r="E189" s="181" t="s">
        <v>530</v>
      </c>
      <c r="F189" s="182" t="s">
        <v>531</v>
      </c>
      <c r="G189" s="183" t="s">
        <v>152</v>
      </c>
      <c r="H189" s="184">
        <v>14.84</v>
      </c>
      <c r="I189" s="185"/>
      <c r="J189" s="186">
        <f>ROUND(I189*H189,2)</f>
        <v>0</v>
      </c>
      <c r="K189" s="182" t="s">
        <v>153</v>
      </c>
      <c r="L189" s="41"/>
      <c r="M189" s="187" t="s">
        <v>19</v>
      </c>
      <c r="N189" s="188" t="s">
        <v>43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154</v>
      </c>
      <c r="AT189" s="191" t="s">
        <v>149</v>
      </c>
      <c r="AU189" s="191" t="s">
        <v>82</v>
      </c>
      <c r="AY189" s="19" t="s">
        <v>146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154</v>
      </c>
      <c r="BM189" s="191" t="s">
        <v>532</v>
      </c>
    </row>
    <row r="190" spans="1:65" s="2" customFormat="1">
      <c r="A190" s="36"/>
      <c r="B190" s="37"/>
      <c r="C190" s="38"/>
      <c r="D190" s="193" t="s">
        <v>156</v>
      </c>
      <c r="E190" s="38"/>
      <c r="F190" s="194" t="s">
        <v>533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156</v>
      </c>
      <c r="AU190" s="19" t="s">
        <v>82</v>
      </c>
    </row>
    <row r="191" spans="1:65" s="2" customFormat="1" ht="16.5" customHeight="1">
      <c r="A191" s="36"/>
      <c r="B191" s="37"/>
      <c r="C191" s="180" t="s">
        <v>342</v>
      </c>
      <c r="D191" s="180" t="s">
        <v>149</v>
      </c>
      <c r="E191" s="181" t="s">
        <v>534</v>
      </c>
      <c r="F191" s="182" t="s">
        <v>535</v>
      </c>
      <c r="G191" s="183" t="s">
        <v>152</v>
      </c>
      <c r="H191" s="184">
        <v>14.84</v>
      </c>
      <c r="I191" s="185"/>
      <c r="J191" s="186">
        <f>ROUND(I191*H191,2)</f>
        <v>0</v>
      </c>
      <c r="K191" s="182" t="s">
        <v>153</v>
      </c>
      <c r="L191" s="41"/>
      <c r="M191" s="187" t="s">
        <v>19</v>
      </c>
      <c r="N191" s="188" t="s">
        <v>43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154</v>
      </c>
      <c r="AT191" s="191" t="s">
        <v>149</v>
      </c>
      <c r="AU191" s="191" t="s">
        <v>82</v>
      </c>
      <c r="AY191" s="19" t="s">
        <v>146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154</v>
      </c>
      <c r="BM191" s="191" t="s">
        <v>536</v>
      </c>
    </row>
    <row r="192" spans="1:65" s="2" customFormat="1">
      <c r="A192" s="36"/>
      <c r="B192" s="37"/>
      <c r="C192" s="38"/>
      <c r="D192" s="193" t="s">
        <v>156</v>
      </c>
      <c r="E192" s="38"/>
      <c r="F192" s="194" t="s">
        <v>537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156</v>
      </c>
      <c r="AU192" s="19" t="s">
        <v>82</v>
      </c>
    </row>
    <row r="193" spans="1:65" s="2" customFormat="1" ht="24.2" customHeight="1">
      <c r="A193" s="36"/>
      <c r="B193" s="37"/>
      <c r="C193" s="180" t="s">
        <v>347</v>
      </c>
      <c r="D193" s="180" t="s">
        <v>149</v>
      </c>
      <c r="E193" s="181" t="s">
        <v>538</v>
      </c>
      <c r="F193" s="182" t="s">
        <v>539</v>
      </c>
      <c r="G193" s="183" t="s">
        <v>152</v>
      </c>
      <c r="H193" s="184">
        <v>14.84</v>
      </c>
      <c r="I193" s="185"/>
      <c r="J193" s="186">
        <f>ROUND(I193*H193,2)</f>
        <v>0</v>
      </c>
      <c r="K193" s="182" t="s">
        <v>153</v>
      </c>
      <c r="L193" s="41"/>
      <c r="M193" s="187" t="s">
        <v>19</v>
      </c>
      <c r="N193" s="188" t="s">
        <v>43</v>
      </c>
      <c r="O193" s="66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154</v>
      </c>
      <c r="AT193" s="191" t="s">
        <v>149</v>
      </c>
      <c r="AU193" s="191" t="s">
        <v>82</v>
      </c>
      <c r="AY193" s="19" t="s">
        <v>146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154</v>
      </c>
      <c r="BM193" s="191" t="s">
        <v>540</v>
      </c>
    </row>
    <row r="194" spans="1:65" s="2" customFormat="1">
      <c r="A194" s="36"/>
      <c r="B194" s="37"/>
      <c r="C194" s="38"/>
      <c r="D194" s="193" t="s">
        <v>156</v>
      </c>
      <c r="E194" s="38"/>
      <c r="F194" s="194" t="s">
        <v>541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156</v>
      </c>
      <c r="AU194" s="19" t="s">
        <v>82</v>
      </c>
    </row>
    <row r="195" spans="1:65" s="13" customFormat="1">
      <c r="B195" s="198"/>
      <c r="C195" s="199"/>
      <c r="D195" s="200" t="s">
        <v>158</v>
      </c>
      <c r="E195" s="201" t="s">
        <v>19</v>
      </c>
      <c r="F195" s="202" t="s">
        <v>451</v>
      </c>
      <c r="G195" s="199"/>
      <c r="H195" s="203">
        <v>14.84</v>
      </c>
      <c r="I195" s="204"/>
      <c r="J195" s="199"/>
      <c r="K195" s="199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158</v>
      </c>
      <c r="AU195" s="209" t="s">
        <v>82</v>
      </c>
      <c r="AV195" s="13" t="s">
        <v>82</v>
      </c>
      <c r="AW195" s="13" t="s">
        <v>33</v>
      </c>
      <c r="AX195" s="13" t="s">
        <v>80</v>
      </c>
      <c r="AY195" s="209" t="s">
        <v>146</v>
      </c>
    </row>
    <row r="196" spans="1:65" s="2" customFormat="1" ht="37.9" customHeight="1">
      <c r="A196" s="36"/>
      <c r="B196" s="37"/>
      <c r="C196" s="180" t="s">
        <v>354</v>
      </c>
      <c r="D196" s="180" t="s">
        <v>149</v>
      </c>
      <c r="E196" s="181" t="s">
        <v>542</v>
      </c>
      <c r="F196" s="182" t="s">
        <v>543</v>
      </c>
      <c r="G196" s="183" t="s">
        <v>152</v>
      </c>
      <c r="H196" s="184">
        <v>24</v>
      </c>
      <c r="I196" s="185"/>
      <c r="J196" s="186">
        <f>ROUND(I196*H196,2)</f>
        <v>0</v>
      </c>
      <c r="K196" s="182" t="s">
        <v>153</v>
      </c>
      <c r="L196" s="41"/>
      <c r="M196" s="187" t="s">
        <v>19</v>
      </c>
      <c r="N196" s="188" t="s">
        <v>43</v>
      </c>
      <c r="O196" s="66"/>
      <c r="P196" s="189">
        <f>O196*H196</f>
        <v>0</v>
      </c>
      <c r="Q196" s="189">
        <v>8.9219999999999994E-2</v>
      </c>
      <c r="R196" s="189">
        <f>Q196*H196</f>
        <v>2.1412800000000001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154</v>
      </c>
      <c r="AT196" s="191" t="s">
        <v>149</v>
      </c>
      <c r="AU196" s="191" t="s">
        <v>82</v>
      </c>
      <c r="AY196" s="19" t="s">
        <v>146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80</v>
      </c>
      <c r="BK196" s="192">
        <f>ROUND(I196*H196,2)</f>
        <v>0</v>
      </c>
      <c r="BL196" s="19" t="s">
        <v>154</v>
      </c>
      <c r="BM196" s="191" t="s">
        <v>544</v>
      </c>
    </row>
    <row r="197" spans="1:65" s="2" customFormat="1">
      <c r="A197" s="36"/>
      <c r="B197" s="37"/>
      <c r="C197" s="38"/>
      <c r="D197" s="193" t="s">
        <v>156</v>
      </c>
      <c r="E197" s="38"/>
      <c r="F197" s="194" t="s">
        <v>545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156</v>
      </c>
      <c r="AU197" s="19" t="s">
        <v>82</v>
      </c>
    </row>
    <row r="198" spans="1:65" s="13" customFormat="1">
      <c r="B198" s="198"/>
      <c r="C198" s="199"/>
      <c r="D198" s="200" t="s">
        <v>158</v>
      </c>
      <c r="E198" s="201" t="s">
        <v>19</v>
      </c>
      <c r="F198" s="202" t="s">
        <v>450</v>
      </c>
      <c r="G198" s="199"/>
      <c r="H198" s="203">
        <v>24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158</v>
      </c>
      <c r="AU198" s="209" t="s">
        <v>82</v>
      </c>
      <c r="AV198" s="13" t="s">
        <v>82</v>
      </c>
      <c r="AW198" s="13" t="s">
        <v>33</v>
      </c>
      <c r="AX198" s="13" t="s">
        <v>80</v>
      </c>
      <c r="AY198" s="209" t="s">
        <v>146</v>
      </c>
    </row>
    <row r="199" spans="1:65" s="2" customFormat="1" ht="16.5" customHeight="1">
      <c r="A199" s="36"/>
      <c r="B199" s="37"/>
      <c r="C199" s="226" t="s">
        <v>359</v>
      </c>
      <c r="D199" s="226" t="s">
        <v>546</v>
      </c>
      <c r="E199" s="227" t="s">
        <v>547</v>
      </c>
      <c r="F199" s="228" t="s">
        <v>548</v>
      </c>
      <c r="G199" s="229" t="s">
        <v>152</v>
      </c>
      <c r="H199" s="230">
        <v>24.72</v>
      </c>
      <c r="I199" s="231"/>
      <c r="J199" s="232">
        <f>ROUND(I199*H199,2)</f>
        <v>0</v>
      </c>
      <c r="K199" s="228" t="s">
        <v>153</v>
      </c>
      <c r="L199" s="233"/>
      <c r="M199" s="234" t="s">
        <v>19</v>
      </c>
      <c r="N199" s="235" t="s">
        <v>43</v>
      </c>
      <c r="O199" s="66"/>
      <c r="P199" s="189">
        <f>O199*H199</f>
        <v>0</v>
      </c>
      <c r="Q199" s="189">
        <v>0.13200000000000001</v>
      </c>
      <c r="R199" s="189">
        <f>Q199*H199</f>
        <v>3.2630400000000002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201</v>
      </c>
      <c r="AT199" s="191" t="s">
        <v>546</v>
      </c>
      <c r="AU199" s="191" t="s">
        <v>82</v>
      </c>
      <c r="AY199" s="19" t="s">
        <v>146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80</v>
      </c>
      <c r="BK199" s="192">
        <f>ROUND(I199*H199,2)</f>
        <v>0</v>
      </c>
      <c r="BL199" s="19" t="s">
        <v>154</v>
      </c>
      <c r="BM199" s="191" t="s">
        <v>549</v>
      </c>
    </row>
    <row r="200" spans="1:65" s="13" customFormat="1">
      <c r="B200" s="198"/>
      <c r="C200" s="199"/>
      <c r="D200" s="200" t="s">
        <v>158</v>
      </c>
      <c r="E200" s="199"/>
      <c r="F200" s="202" t="s">
        <v>550</v>
      </c>
      <c r="G200" s="199"/>
      <c r="H200" s="203">
        <v>24.72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158</v>
      </c>
      <c r="AU200" s="209" t="s">
        <v>82</v>
      </c>
      <c r="AV200" s="13" t="s">
        <v>82</v>
      </c>
      <c r="AW200" s="13" t="s">
        <v>4</v>
      </c>
      <c r="AX200" s="13" t="s">
        <v>80</v>
      </c>
      <c r="AY200" s="209" t="s">
        <v>146</v>
      </c>
    </row>
    <row r="201" spans="1:65" s="12" customFormat="1" ht="22.9" customHeight="1">
      <c r="B201" s="164"/>
      <c r="C201" s="165"/>
      <c r="D201" s="166" t="s">
        <v>71</v>
      </c>
      <c r="E201" s="178" t="s">
        <v>147</v>
      </c>
      <c r="F201" s="178" t="s">
        <v>148</v>
      </c>
      <c r="G201" s="165"/>
      <c r="H201" s="165"/>
      <c r="I201" s="168"/>
      <c r="J201" s="179">
        <f>BK201</f>
        <v>0</v>
      </c>
      <c r="K201" s="165"/>
      <c r="L201" s="170"/>
      <c r="M201" s="171"/>
      <c r="N201" s="172"/>
      <c r="O201" s="172"/>
      <c r="P201" s="173">
        <f>SUM(P202:P292)</f>
        <v>0</v>
      </c>
      <c r="Q201" s="172"/>
      <c r="R201" s="173">
        <f>SUM(R202:R292)</f>
        <v>23.851304539999997</v>
      </c>
      <c r="S201" s="172"/>
      <c r="T201" s="174">
        <f>SUM(T202:T292)</f>
        <v>5.5005999999999996E-3</v>
      </c>
      <c r="AR201" s="175" t="s">
        <v>80</v>
      </c>
      <c r="AT201" s="176" t="s">
        <v>71</v>
      </c>
      <c r="AU201" s="176" t="s">
        <v>80</v>
      </c>
      <c r="AY201" s="175" t="s">
        <v>146</v>
      </c>
      <c r="BK201" s="177">
        <f>SUM(BK202:BK292)</f>
        <v>0</v>
      </c>
    </row>
    <row r="202" spans="1:65" s="2" customFormat="1" ht="16.5" customHeight="1">
      <c r="A202" s="36"/>
      <c r="B202" s="37"/>
      <c r="C202" s="180" t="s">
        <v>366</v>
      </c>
      <c r="D202" s="180" t="s">
        <v>149</v>
      </c>
      <c r="E202" s="181" t="s">
        <v>551</v>
      </c>
      <c r="F202" s="182" t="s">
        <v>552</v>
      </c>
      <c r="G202" s="183" t="s">
        <v>152</v>
      </c>
      <c r="H202" s="184">
        <v>31.1</v>
      </c>
      <c r="I202" s="185"/>
      <c r="J202" s="186">
        <f>ROUND(I202*H202,2)</f>
        <v>0</v>
      </c>
      <c r="K202" s="182" t="s">
        <v>153</v>
      </c>
      <c r="L202" s="41"/>
      <c r="M202" s="187" t="s">
        <v>19</v>
      </c>
      <c r="N202" s="188" t="s">
        <v>43</v>
      </c>
      <c r="O202" s="66"/>
      <c r="P202" s="189">
        <f>O202*H202</f>
        <v>0</v>
      </c>
      <c r="Q202" s="189">
        <v>2.5999999999999998E-4</v>
      </c>
      <c r="R202" s="189">
        <f>Q202*H202</f>
        <v>8.0859999999999994E-3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154</v>
      </c>
      <c r="AT202" s="191" t="s">
        <v>149</v>
      </c>
      <c r="AU202" s="191" t="s">
        <v>82</v>
      </c>
      <c r="AY202" s="19" t="s">
        <v>146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154</v>
      </c>
      <c r="BM202" s="191" t="s">
        <v>553</v>
      </c>
    </row>
    <row r="203" spans="1:65" s="2" customFormat="1">
      <c r="A203" s="36"/>
      <c r="B203" s="37"/>
      <c r="C203" s="38"/>
      <c r="D203" s="193" t="s">
        <v>156</v>
      </c>
      <c r="E203" s="38"/>
      <c r="F203" s="194" t="s">
        <v>554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156</v>
      </c>
      <c r="AU203" s="19" t="s">
        <v>82</v>
      </c>
    </row>
    <row r="204" spans="1:65" s="13" customFormat="1">
      <c r="B204" s="198"/>
      <c r="C204" s="199"/>
      <c r="D204" s="200" t="s">
        <v>158</v>
      </c>
      <c r="E204" s="201" t="s">
        <v>19</v>
      </c>
      <c r="F204" s="202" t="s">
        <v>555</v>
      </c>
      <c r="G204" s="199"/>
      <c r="H204" s="203">
        <v>11.395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158</v>
      </c>
      <c r="AU204" s="209" t="s">
        <v>82</v>
      </c>
      <c r="AV204" s="13" t="s">
        <v>82</v>
      </c>
      <c r="AW204" s="13" t="s">
        <v>33</v>
      </c>
      <c r="AX204" s="13" t="s">
        <v>72</v>
      </c>
      <c r="AY204" s="209" t="s">
        <v>146</v>
      </c>
    </row>
    <row r="205" spans="1:65" s="13" customFormat="1">
      <c r="B205" s="198"/>
      <c r="C205" s="199"/>
      <c r="D205" s="200" t="s">
        <v>158</v>
      </c>
      <c r="E205" s="201" t="s">
        <v>19</v>
      </c>
      <c r="F205" s="202" t="s">
        <v>556</v>
      </c>
      <c r="G205" s="199"/>
      <c r="H205" s="203">
        <v>19.704999999999998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158</v>
      </c>
      <c r="AU205" s="209" t="s">
        <v>82</v>
      </c>
      <c r="AV205" s="13" t="s">
        <v>82</v>
      </c>
      <c r="AW205" s="13" t="s">
        <v>33</v>
      </c>
      <c r="AX205" s="13" t="s">
        <v>72</v>
      </c>
      <c r="AY205" s="209" t="s">
        <v>146</v>
      </c>
    </row>
    <row r="206" spans="1:65" s="14" customFormat="1">
      <c r="B206" s="210"/>
      <c r="C206" s="211"/>
      <c r="D206" s="200" t="s">
        <v>158</v>
      </c>
      <c r="E206" s="212" t="s">
        <v>19</v>
      </c>
      <c r="F206" s="213" t="s">
        <v>161</v>
      </c>
      <c r="G206" s="211"/>
      <c r="H206" s="214">
        <v>31.1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158</v>
      </c>
      <c r="AU206" s="220" t="s">
        <v>82</v>
      </c>
      <c r="AV206" s="14" t="s">
        <v>154</v>
      </c>
      <c r="AW206" s="14" t="s">
        <v>33</v>
      </c>
      <c r="AX206" s="14" t="s">
        <v>80</v>
      </c>
      <c r="AY206" s="220" t="s">
        <v>146</v>
      </c>
    </row>
    <row r="207" spans="1:65" s="2" customFormat="1" ht="24.2" customHeight="1">
      <c r="A207" s="36"/>
      <c r="B207" s="37"/>
      <c r="C207" s="180" t="s">
        <v>372</v>
      </c>
      <c r="D207" s="180" t="s">
        <v>149</v>
      </c>
      <c r="E207" s="181" t="s">
        <v>557</v>
      </c>
      <c r="F207" s="182" t="s">
        <v>558</v>
      </c>
      <c r="G207" s="183" t="s">
        <v>152</v>
      </c>
      <c r="H207" s="184">
        <v>31.1</v>
      </c>
      <c r="I207" s="185"/>
      <c r="J207" s="186">
        <f>ROUND(I207*H207,2)</f>
        <v>0</v>
      </c>
      <c r="K207" s="182" t="s">
        <v>153</v>
      </c>
      <c r="L207" s="41"/>
      <c r="M207" s="187" t="s">
        <v>19</v>
      </c>
      <c r="N207" s="188" t="s">
        <v>43</v>
      </c>
      <c r="O207" s="66"/>
      <c r="P207" s="189">
        <f>O207*H207</f>
        <v>0</v>
      </c>
      <c r="Q207" s="189">
        <v>4.3800000000000002E-3</v>
      </c>
      <c r="R207" s="189">
        <f>Q207*H207</f>
        <v>0.13621800000000001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154</v>
      </c>
      <c r="AT207" s="191" t="s">
        <v>149</v>
      </c>
      <c r="AU207" s="191" t="s">
        <v>82</v>
      </c>
      <c r="AY207" s="19" t="s">
        <v>146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154</v>
      </c>
      <c r="BM207" s="191" t="s">
        <v>559</v>
      </c>
    </row>
    <row r="208" spans="1:65" s="2" customFormat="1">
      <c r="A208" s="36"/>
      <c r="B208" s="37"/>
      <c r="C208" s="38"/>
      <c r="D208" s="193" t="s">
        <v>156</v>
      </c>
      <c r="E208" s="38"/>
      <c r="F208" s="194" t="s">
        <v>560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156</v>
      </c>
      <c r="AU208" s="19" t="s">
        <v>82</v>
      </c>
    </row>
    <row r="209" spans="1:65" s="2" customFormat="1" ht="16.5" customHeight="1">
      <c r="A209" s="36"/>
      <c r="B209" s="37"/>
      <c r="C209" s="180" t="s">
        <v>377</v>
      </c>
      <c r="D209" s="180" t="s">
        <v>149</v>
      </c>
      <c r="E209" s="181" t="s">
        <v>561</v>
      </c>
      <c r="F209" s="182" t="s">
        <v>562</v>
      </c>
      <c r="G209" s="183" t="s">
        <v>152</v>
      </c>
      <c r="H209" s="184">
        <v>31.1</v>
      </c>
      <c r="I209" s="185"/>
      <c r="J209" s="186">
        <f>ROUND(I209*H209,2)</f>
        <v>0</v>
      </c>
      <c r="K209" s="182" t="s">
        <v>153</v>
      </c>
      <c r="L209" s="41"/>
      <c r="M209" s="187" t="s">
        <v>19</v>
      </c>
      <c r="N209" s="188" t="s">
        <v>43</v>
      </c>
      <c r="O209" s="66"/>
      <c r="P209" s="189">
        <f>O209*H209</f>
        <v>0</v>
      </c>
      <c r="Q209" s="189">
        <v>4.0000000000000001E-3</v>
      </c>
      <c r="R209" s="189">
        <f>Q209*H209</f>
        <v>0.12440000000000001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154</v>
      </c>
      <c r="AT209" s="191" t="s">
        <v>149</v>
      </c>
      <c r="AU209" s="191" t="s">
        <v>82</v>
      </c>
      <c r="AY209" s="19" t="s">
        <v>146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154</v>
      </c>
      <c r="BM209" s="191" t="s">
        <v>563</v>
      </c>
    </row>
    <row r="210" spans="1:65" s="2" customFormat="1">
      <c r="A210" s="36"/>
      <c r="B210" s="37"/>
      <c r="C210" s="38"/>
      <c r="D210" s="193" t="s">
        <v>156</v>
      </c>
      <c r="E210" s="38"/>
      <c r="F210" s="194" t="s">
        <v>564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156</v>
      </c>
      <c r="AU210" s="19" t="s">
        <v>82</v>
      </c>
    </row>
    <row r="211" spans="1:65" s="2" customFormat="1" ht="16.5" customHeight="1">
      <c r="A211" s="36"/>
      <c r="B211" s="37"/>
      <c r="C211" s="180" t="s">
        <v>565</v>
      </c>
      <c r="D211" s="180" t="s">
        <v>149</v>
      </c>
      <c r="E211" s="181" t="s">
        <v>566</v>
      </c>
      <c r="F211" s="182" t="s">
        <v>567</v>
      </c>
      <c r="G211" s="183" t="s">
        <v>152</v>
      </c>
      <c r="H211" s="184">
        <v>58.344999999999999</v>
      </c>
      <c r="I211" s="185"/>
      <c r="J211" s="186">
        <f>ROUND(I211*H211,2)</f>
        <v>0</v>
      </c>
      <c r="K211" s="182" t="s">
        <v>153</v>
      </c>
      <c r="L211" s="41"/>
      <c r="M211" s="187" t="s">
        <v>19</v>
      </c>
      <c r="N211" s="188" t="s">
        <v>43</v>
      </c>
      <c r="O211" s="66"/>
      <c r="P211" s="189">
        <f>O211*H211</f>
        <v>0</v>
      </c>
      <c r="Q211" s="189">
        <v>3.4680000000000002E-2</v>
      </c>
      <c r="R211" s="189">
        <f>Q211*H211</f>
        <v>2.0234046000000001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154</v>
      </c>
      <c r="AT211" s="191" t="s">
        <v>149</v>
      </c>
      <c r="AU211" s="191" t="s">
        <v>82</v>
      </c>
      <c r="AY211" s="19" t="s">
        <v>146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154</v>
      </c>
      <c r="BM211" s="191" t="s">
        <v>568</v>
      </c>
    </row>
    <row r="212" spans="1:65" s="2" customFormat="1">
      <c r="A212" s="36"/>
      <c r="B212" s="37"/>
      <c r="C212" s="38"/>
      <c r="D212" s="193" t="s">
        <v>156</v>
      </c>
      <c r="E212" s="38"/>
      <c r="F212" s="194" t="s">
        <v>569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156</v>
      </c>
      <c r="AU212" s="19" t="s">
        <v>82</v>
      </c>
    </row>
    <row r="213" spans="1:65" s="13" customFormat="1">
      <c r="B213" s="198"/>
      <c r="C213" s="199"/>
      <c r="D213" s="200" t="s">
        <v>158</v>
      </c>
      <c r="E213" s="201" t="s">
        <v>19</v>
      </c>
      <c r="F213" s="202" t="s">
        <v>570</v>
      </c>
      <c r="G213" s="199"/>
      <c r="H213" s="203">
        <v>19.52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158</v>
      </c>
      <c r="AU213" s="209" t="s">
        <v>82</v>
      </c>
      <c r="AV213" s="13" t="s">
        <v>82</v>
      </c>
      <c r="AW213" s="13" t="s">
        <v>33</v>
      </c>
      <c r="AX213" s="13" t="s">
        <v>72</v>
      </c>
      <c r="AY213" s="209" t="s">
        <v>146</v>
      </c>
    </row>
    <row r="214" spans="1:65" s="13" customFormat="1">
      <c r="B214" s="198"/>
      <c r="C214" s="199"/>
      <c r="D214" s="200" t="s">
        <v>158</v>
      </c>
      <c r="E214" s="201" t="s">
        <v>19</v>
      </c>
      <c r="F214" s="202" t="s">
        <v>571</v>
      </c>
      <c r="G214" s="199"/>
      <c r="H214" s="203">
        <v>16.399999999999999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158</v>
      </c>
      <c r="AU214" s="209" t="s">
        <v>82</v>
      </c>
      <c r="AV214" s="13" t="s">
        <v>82</v>
      </c>
      <c r="AW214" s="13" t="s">
        <v>33</v>
      </c>
      <c r="AX214" s="13" t="s">
        <v>72</v>
      </c>
      <c r="AY214" s="209" t="s">
        <v>146</v>
      </c>
    </row>
    <row r="215" spans="1:65" s="13" customFormat="1">
      <c r="B215" s="198"/>
      <c r="C215" s="199"/>
      <c r="D215" s="200" t="s">
        <v>158</v>
      </c>
      <c r="E215" s="201" t="s">
        <v>19</v>
      </c>
      <c r="F215" s="202" t="s">
        <v>572</v>
      </c>
      <c r="G215" s="199"/>
      <c r="H215" s="203">
        <v>2.4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158</v>
      </c>
      <c r="AU215" s="209" t="s">
        <v>82</v>
      </c>
      <c r="AV215" s="13" t="s">
        <v>82</v>
      </c>
      <c r="AW215" s="13" t="s">
        <v>33</v>
      </c>
      <c r="AX215" s="13" t="s">
        <v>72</v>
      </c>
      <c r="AY215" s="209" t="s">
        <v>146</v>
      </c>
    </row>
    <row r="216" spans="1:65" s="13" customFormat="1">
      <c r="B216" s="198"/>
      <c r="C216" s="199"/>
      <c r="D216" s="200" t="s">
        <v>158</v>
      </c>
      <c r="E216" s="201" t="s">
        <v>19</v>
      </c>
      <c r="F216" s="202" t="s">
        <v>573</v>
      </c>
      <c r="G216" s="199"/>
      <c r="H216" s="203">
        <v>20.024999999999999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158</v>
      </c>
      <c r="AU216" s="209" t="s">
        <v>82</v>
      </c>
      <c r="AV216" s="13" t="s">
        <v>82</v>
      </c>
      <c r="AW216" s="13" t="s">
        <v>33</v>
      </c>
      <c r="AX216" s="13" t="s">
        <v>72</v>
      </c>
      <c r="AY216" s="209" t="s">
        <v>146</v>
      </c>
    </row>
    <row r="217" spans="1:65" s="14" customFormat="1">
      <c r="B217" s="210"/>
      <c r="C217" s="211"/>
      <c r="D217" s="200" t="s">
        <v>158</v>
      </c>
      <c r="E217" s="212" t="s">
        <v>19</v>
      </c>
      <c r="F217" s="213" t="s">
        <v>161</v>
      </c>
      <c r="G217" s="211"/>
      <c r="H217" s="214">
        <v>58.344999999999999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158</v>
      </c>
      <c r="AU217" s="220" t="s">
        <v>82</v>
      </c>
      <c r="AV217" s="14" t="s">
        <v>154</v>
      </c>
      <c r="AW217" s="14" t="s">
        <v>33</v>
      </c>
      <c r="AX217" s="14" t="s">
        <v>80</v>
      </c>
      <c r="AY217" s="220" t="s">
        <v>146</v>
      </c>
    </row>
    <row r="218" spans="1:65" s="2" customFormat="1" ht="21.75" customHeight="1">
      <c r="A218" s="36"/>
      <c r="B218" s="37"/>
      <c r="C218" s="180" t="s">
        <v>574</v>
      </c>
      <c r="D218" s="180" t="s">
        <v>149</v>
      </c>
      <c r="E218" s="181" t="s">
        <v>575</v>
      </c>
      <c r="F218" s="182" t="s">
        <v>576</v>
      </c>
      <c r="G218" s="183" t="s">
        <v>152</v>
      </c>
      <c r="H218" s="184">
        <v>78.58</v>
      </c>
      <c r="I218" s="185"/>
      <c r="J218" s="186">
        <f>ROUND(I218*H218,2)</f>
        <v>0</v>
      </c>
      <c r="K218" s="182" t="s">
        <v>153</v>
      </c>
      <c r="L218" s="41"/>
      <c r="M218" s="187" t="s">
        <v>19</v>
      </c>
      <c r="N218" s="188" t="s">
        <v>43</v>
      </c>
      <c r="O218" s="66"/>
      <c r="P218" s="189">
        <f>O218*H218</f>
        <v>0</v>
      </c>
      <c r="Q218" s="189">
        <v>1.98E-3</v>
      </c>
      <c r="R218" s="189">
        <f>Q218*H218</f>
        <v>0.15558839999999999</v>
      </c>
      <c r="S218" s="189">
        <v>6.0000000000000002E-5</v>
      </c>
      <c r="T218" s="190">
        <f>S218*H218</f>
        <v>4.7147999999999999E-3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154</v>
      </c>
      <c r="AT218" s="191" t="s">
        <v>149</v>
      </c>
      <c r="AU218" s="191" t="s">
        <v>82</v>
      </c>
      <c r="AY218" s="19" t="s">
        <v>146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80</v>
      </c>
      <c r="BK218" s="192">
        <f>ROUND(I218*H218,2)</f>
        <v>0</v>
      </c>
      <c r="BL218" s="19" t="s">
        <v>154</v>
      </c>
      <c r="BM218" s="191" t="s">
        <v>577</v>
      </c>
    </row>
    <row r="219" spans="1:65" s="2" customFormat="1">
      <c r="A219" s="36"/>
      <c r="B219" s="37"/>
      <c r="C219" s="38"/>
      <c r="D219" s="193" t="s">
        <v>156</v>
      </c>
      <c r="E219" s="38"/>
      <c r="F219" s="194" t="s">
        <v>578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156</v>
      </c>
      <c r="AU219" s="19" t="s">
        <v>82</v>
      </c>
    </row>
    <row r="220" spans="1:65" s="13" customFormat="1">
      <c r="B220" s="198"/>
      <c r="C220" s="199"/>
      <c r="D220" s="200" t="s">
        <v>158</v>
      </c>
      <c r="E220" s="201" t="s">
        <v>19</v>
      </c>
      <c r="F220" s="202" t="s">
        <v>579</v>
      </c>
      <c r="G220" s="199"/>
      <c r="H220" s="203">
        <v>78.58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158</v>
      </c>
      <c r="AU220" s="209" t="s">
        <v>82</v>
      </c>
      <c r="AV220" s="13" t="s">
        <v>82</v>
      </c>
      <c r="AW220" s="13" t="s">
        <v>33</v>
      </c>
      <c r="AX220" s="13" t="s">
        <v>80</v>
      </c>
      <c r="AY220" s="209" t="s">
        <v>146</v>
      </c>
    </row>
    <row r="221" spans="1:65" s="2" customFormat="1" ht="16.5" customHeight="1">
      <c r="A221" s="36"/>
      <c r="B221" s="37"/>
      <c r="C221" s="180" t="s">
        <v>580</v>
      </c>
      <c r="D221" s="180" t="s">
        <v>149</v>
      </c>
      <c r="E221" s="181" t="s">
        <v>581</v>
      </c>
      <c r="F221" s="182" t="s">
        <v>582</v>
      </c>
      <c r="G221" s="183" t="s">
        <v>152</v>
      </c>
      <c r="H221" s="184">
        <v>240.36</v>
      </c>
      <c r="I221" s="185"/>
      <c r="J221" s="186">
        <f>ROUND(I221*H221,2)</f>
        <v>0</v>
      </c>
      <c r="K221" s="182" t="s">
        <v>153</v>
      </c>
      <c r="L221" s="41"/>
      <c r="M221" s="187" t="s">
        <v>19</v>
      </c>
      <c r="N221" s="188" t="s">
        <v>43</v>
      </c>
      <c r="O221" s="66"/>
      <c r="P221" s="189">
        <f>O221*H221</f>
        <v>0</v>
      </c>
      <c r="Q221" s="189">
        <v>2.5999999999999998E-4</v>
      </c>
      <c r="R221" s="189">
        <f>Q221*H221</f>
        <v>6.2493599999999996E-2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154</v>
      </c>
      <c r="AT221" s="191" t="s">
        <v>149</v>
      </c>
      <c r="AU221" s="191" t="s">
        <v>82</v>
      </c>
      <c r="AY221" s="19" t="s">
        <v>146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80</v>
      </c>
      <c r="BK221" s="192">
        <f>ROUND(I221*H221,2)</f>
        <v>0</v>
      </c>
      <c r="BL221" s="19" t="s">
        <v>154</v>
      </c>
      <c r="BM221" s="191" t="s">
        <v>583</v>
      </c>
    </row>
    <row r="222" spans="1:65" s="2" customFormat="1">
      <c r="A222" s="36"/>
      <c r="B222" s="37"/>
      <c r="C222" s="38"/>
      <c r="D222" s="193" t="s">
        <v>156</v>
      </c>
      <c r="E222" s="38"/>
      <c r="F222" s="194" t="s">
        <v>584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156</v>
      </c>
      <c r="AU222" s="19" t="s">
        <v>82</v>
      </c>
    </row>
    <row r="223" spans="1:65" s="13" customFormat="1">
      <c r="B223" s="198"/>
      <c r="C223" s="199"/>
      <c r="D223" s="200" t="s">
        <v>158</v>
      </c>
      <c r="E223" s="201" t="s">
        <v>19</v>
      </c>
      <c r="F223" s="202" t="s">
        <v>159</v>
      </c>
      <c r="G223" s="199"/>
      <c r="H223" s="203">
        <v>318.94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158</v>
      </c>
      <c r="AU223" s="209" t="s">
        <v>82</v>
      </c>
      <c r="AV223" s="13" t="s">
        <v>82</v>
      </c>
      <c r="AW223" s="13" t="s">
        <v>33</v>
      </c>
      <c r="AX223" s="13" t="s">
        <v>72</v>
      </c>
      <c r="AY223" s="209" t="s">
        <v>146</v>
      </c>
    </row>
    <row r="224" spans="1:65" s="13" customFormat="1">
      <c r="B224" s="198"/>
      <c r="C224" s="199"/>
      <c r="D224" s="200" t="s">
        <v>158</v>
      </c>
      <c r="E224" s="201" t="s">
        <v>19</v>
      </c>
      <c r="F224" s="202" t="s">
        <v>585</v>
      </c>
      <c r="G224" s="199"/>
      <c r="H224" s="203">
        <v>-78.58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158</v>
      </c>
      <c r="AU224" s="209" t="s">
        <v>82</v>
      </c>
      <c r="AV224" s="13" t="s">
        <v>82</v>
      </c>
      <c r="AW224" s="13" t="s">
        <v>33</v>
      </c>
      <c r="AX224" s="13" t="s">
        <v>72</v>
      </c>
      <c r="AY224" s="209" t="s">
        <v>146</v>
      </c>
    </row>
    <row r="225" spans="1:65" s="14" customFormat="1">
      <c r="B225" s="210"/>
      <c r="C225" s="211"/>
      <c r="D225" s="200" t="s">
        <v>158</v>
      </c>
      <c r="E225" s="212" t="s">
        <v>19</v>
      </c>
      <c r="F225" s="213" t="s">
        <v>161</v>
      </c>
      <c r="G225" s="211"/>
      <c r="H225" s="214">
        <v>240.36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158</v>
      </c>
      <c r="AU225" s="220" t="s">
        <v>82</v>
      </c>
      <c r="AV225" s="14" t="s">
        <v>154</v>
      </c>
      <c r="AW225" s="14" t="s">
        <v>33</v>
      </c>
      <c r="AX225" s="14" t="s">
        <v>80</v>
      </c>
      <c r="AY225" s="220" t="s">
        <v>146</v>
      </c>
    </row>
    <row r="226" spans="1:65" s="2" customFormat="1" ht="16.5" customHeight="1">
      <c r="A226" s="36"/>
      <c r="B226" s="37"/>
      <c r="C226" s="180" t="s">
        <v>586</v>
      </c>
      <c r="D226" s="180" t="s">
        <v>149</v>
      </c>
      <c r="E226" s="181" t="s">
        <v>587</v>
      </c>
      <c r="F226" s="182" t="s">
        <v>588</v>
      </c>
      <c r="G226" s="183" t="s">
        <v>152</v>
      </c>
      <c r="H226" s="184">
        <v>299.95</v>
      </c>
      <c r="I226" s="185"/>
      <c r="J226" s="186">
        <f>ROUND(I226*H226,2)</f>
        <v>0</v>
      </c>
      <c r="K226" s="182" t="s">
        <v>153</v>
      </c>
      <c r="L226" s="41"/>
      <c r="M226" s="187" t="s">
        <v>19</v>
      </c>
      <c r="N226" s="188" t="s">
        <v>43</v>
      </c>
      <c r="O226" s="66"/>
      <c r="P226" s="189">
        <f>O226*H226</f>
        <v>0</v>
      </c>
      <c r="Q226" s="189">
        <v>2.0000000000000001E-4</v>
      </c>
      <c r="R226" s="189">
        <f>Q226*H226</f>
        <v>5.9990000000000002E-2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154</v>
      </c>
      <c r="AT226" s="191" t="s">
        <v>149</v>
      </c>
      <c r="AU226" s="191" t="s">
        <v>82</v>
      </c>
      <c r="AY226" s="19" t="s">
        <v>146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80</v>
      </c>
      <c r="BK226" s="192">
        <f>ROUND(I226*H226,2)</f>
        <v>0</v>
      </c>
      <c r="BL226" s="19" t="s">
        <v>154</v>
      </c>
      <c r="BM226" s="191" t="s">
        <v>589</v>
      </c>
    </row>
    <row r="227" spans="1:65" s="2" customFormat="1">
      <c r="A227" s="36"/>
      <c r="B227" s="37"/>
      <c r="C227" s="38"/>
      <c r="D227" s="193" t="s">
        <v>156</v>
      </c>
      <c r="E227" s="38"/>
      <c r="F227" s="194" t="s">
        <v>590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156</v>
      </c>
      <c r="AU227" s="19" t="s">
        <v>82</v>
      </c>
    </row>
    <row r="228" spans="1:65" s="2" customFormat="1" ht="16.5" customHeight="1">
      <c r="A228" s="36"/>
      <c r="B228" s="37"/>
      <c r="C228" s="180" t="s">
        <v>591</v>
      </c>
      <c r="D228" s="180" t="s">
        <v>149</v>
      </c>
      <c r="E228" s="181" t="s">
        <v>592</v>
      </c>
      <c r="F228" s="182" t="s">
        <v>593</v>
      </c>
      <c r="G228" s="183" t="s">
        <v>152</v>
      </c>
      <c r="H228" s="184">
        <v>21.66</v>
      </c>
      <c r="I228" s="185"/>
      <c r="J228" s="186">
        <f>ROUND(I228*H228,2)</f>
        <v>0</v>
      </c>
      <c r="K228" s="182" t="s">
        <v>153</v>
      </c>
      <c r="L228" s="41"/>
      <c r="M228" s="187" t="s">
        <v>19</v>
      </c>
      <c r="N228" s="188" t="s">
        <v>43</v>
      </c>
      <c r="O228" s="66"/>
      <c r="P228" s="189">
        <f>O228*H228</f>
        <v>0</v>
      </c>
      <c r="Q228" s="189">
        <v>1.8000000000000001E-4</v>
      </c>
      <c r="R228" s="189">
        <f>Q228*H228</f>
        <v>3.8988000000000004E-3</v>
      </c>
      <c r="S228" s="189">
        <v>0</v>
      </c>
      <c r="T228" s="19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1" t="s">
        <v>154</v>
      </c>
      <c r="AT228" s="191" t="s">
        <v>149</v>
      </c>
      <c r="AU228" s="191" t="s">
        <v>82</v>
      </c>
      <c r="AY228" s="19" t="s">
        <v>146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9" t="s">
        <v>80</v>
      </c>
      <c r="BK228" s="192">
        <f>ROUND(I228*H228,2)</f>
        <v>0</v>
      </c>
      <c r="BL228" s="19" t="s">
        <v>154</v>
      </c>
      <c r="BM228" s="191" t="s">
        <v>594</v>
      </c>
    </row>
    <row r="229" spans="1:65" s="2" customFormat="1">
      <c r="A229" s="36"/>
      <c r="B229" s="37"/>
      <c r="C229" s="38"/>
      <c r="D229" s="193" t="s">
        <v>156</v>
      </c>
      <c r="E229" s="38"/>
      <c r="F229" s="194" t="s">
        <v>595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156</v>
      </c>
      <c r="AU229" s="19" t="s">
        <v>82</v>
      </c>
    </row>
    <row r="230" spans="1:65" s="13" customFormat="1">
      <c r="B230" s="198"/>
      <c r="C230" s="199"/>
      <c r="D230" s="200" t="s">
        <v>158</v>
      </c>
      <c r="E230" s="201" t="s">
        <v>19</v>
      </c>
      <c r="F230" s="202" t="s">
        <v>596</v>
      </c>
      <c r="G230" s="199"/>
      <c r="H230" s="203">
        <v>25.86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158</v>
      </c>
      <c r="AU230" s="209" t="s">
        <v>82</v>
      </c>
      <c r="AV230" s="13" t="s">
        <v>82</v>
      </c>
      <c r="AW230" s="13" t="s">
        <v>33</v>
      </c>
      <c r="AX230" s="13" t="s">
        <v>72</v>
      </c>
      <c r="AY230" s="209" t="s">
        <v>146</v>
      </c>
    </row>
    <row r="231" spans="1:65" s="13" customFormat="1">
      <c r="B231" s="198"/>
      <c r="C231" s="199"/>
      <c r="D231" s="200" t="s">
        <v>158</v>
      </c>
      <c r="E231" s="201" t="s">
        <v>19</v>
      </c>
      <c r="F231" s="202" t="s">
        <v>597</v>
      </c>
      <c r="G231" s="199"/>
      <c r="H231" s="203">
        <v>-4.2</v>
      </c>
      <c r="I231" s="204"/>
      <c r="J231" s="199"/>
      <c r="K231" s="199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158</v>
      </c>
      <c r="AU231" s="209" t="s">
        <v>82</v>
      </c>
      <c r="AV231" s="13" t="s">
        <v>82</v>
      </c>
      <c r="AW231" s="13" t="s">
        <v>33</v>
      </c>
      <c r="AX231" s="13" t="s">
        <v>72</v>
      </c>
      <c r="AY231" s="209" t="s">
        <v>146</v>
      </c>
    </row>
    <row r="232" spans="1:65" s="14" customFormat="1">
      <c r="B232" s="210"/>
      <c r="C232" s="211"/>
      <c r="D232" s="200" t="s">
        <v>158</v>
      </c>
      <c r="E232" s="212" t="s">
        <v>19</v>
      </c>
      <c r="F232" s="213" t="s">
        <v>161</v>
      </c>
      <c r="G232" s="211"/>
      <c r="H232" s="214">
        <v>21.66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158</v>
      </c>
      <c r="AU232" s="220" t="s">
        <v>82</v>
      </c>
      <c r="AV232" s="14" t="s">
        <v>154</v>
      </c>
      <c r="AW232" s="14" t="s">
        <v>33</v>
      </c>
      <c r="AX232" s="14" t="s">
        <v>80</v>
      </c>
      <c r="AY232" s="220" t="s">
        <v>146</v>
      </c>
    </row>
    <row r="233" spans="1:65" s="2" customFormat="1" ht="33" customHeight="1">
      <c r="A233" s="36"/>
      <c r="B233" s="37"/>
      <c r="C233" s="180" t="s">
        <v>598</v>
      </c>
      <c r="D233" s="180" t="s">
        <v>149</v>
      </c>
      <c r="E233" s="181" t="s">
        <v>599</v>
      </c>
      <c r="F233" s="182" t="s">
        <v>600</v>
      </c>
      <c r="G233" s="183" t="s">
        <v>152</v>
      </c>
      <c r="H233" s="184">
        <v>75.709999999999994</v>
      </c>
      <c r="I233" s="185"/>
      <c r="J233" s="186">
        <f>ROUND(I233*H233,2)</f>
        <v>0</v>
      </c>
      <c r="K233" s="182" t="s">
        <v>153</v>
      </c>
      <c r="L233" s="41"/>
      <c r="M233" s="187" t="s">
        <v>19</v>
      </c>
      <c r="N233" s="188" t="s">
        <v>43</v>
      </c>
      <c r="O233" s="66"/>
      <c r="P233" s="189">
        <f>O233*H233</f>
        <v>0</v>
      </c>
      <c r="Q233" s="189">
        <v>1.119E-2</v>
      </c>
      <c r="R233" s="189">
        <f>Q233*H233</f>
        <v>0.84719489999999997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154</v>
      </c>
      <c r="AT233" s="191" t="s">
        <v>149</v>
      </c>
      <c r="AU233" s="191" t="s">
        <v>82</v>
      </c>
      <c r="AY233" s="19" t="s">
        <v>146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80</v>
      </c>
      <c r="BK233" s="192">
        <f>ROUND(I233*H233,2)</f>
        <v>0</v>
      </c>
      <c r="BL233" s="19" t="s">
        <v>154</v>
      </c>
      <c r="BM233" s="191" t="s">
        <v>601</v>
      </c>
    </row>
    <row r="234" spans="1:65" s="2" customFormat="1">
      <c r="A234" s="36"/>
      <c r="B234" s="37"/>
      <c r="C234" s="38"/>
      <c r="D234" s="193" t="s">
        <v>156</v>
      </c>
      <c r="E234" s="38"/>
      <c r="F234" s="194" t="s">
        <v>602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156</v>
      </c>
      <c r="AU234" s="19" t="s">
        <v>82</v>
      </c>
    </row>
    <row r="235" spans="1:65" s="13" customFormat="1">
      <c r="B235" s="198"/>
      <c r="C235" s="199"/>
      <c r="D235" s="200" t="s">
        <v>158</v>
      </c>
      <c r="E235" s="201" t="s">
        <v>19</v>
      </c>
      <c r="F235" s="202" t="s">
        <v>603</v>
      </c>
      <c r="G235" s="199"/>
      <c r="H235" s="203">
        <v>79.16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158</v>
      </c>
      <c r="AU235" s="209" t="s">
        <v>82</v>
      </c>
      <c r="AV235" s="13" t="s">
        <v>82</v>
      </c>
      <c r="AW235" s="13" t="s">
        <v>33</v>
      </c>
      <c r="AX235" s="13" t="s">
        <v>72</v>
      </c>
      <c r="AY235" s="209" t="s">
        <v>146</v>
      </c>
    </row>
    <row r="236" spans="1:65" s="13" customFormat="1">
      <c r="B236" s="198"/>
      <c r="C236" s="199"/>
      <c r="D236" s="200" t="s">
        <v>158</v>
      </c>
      <c r="E236" s="201" t="s">
        <v>19</v>
      </c>
      <c r="F236" s="202" t="s">
        <v>604</v>
      </c>
      <c r="G236" s="199"/>
      <c r="H236" s="203">
        <v>-3.45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158</v>
      </c>
      <c r="AU236" s="209" t="s">
        <v>82</v>
      </c>
      <c r="AV236" s="13" t="s">
        <v>82</v>
      </c>
      <c r="AW236" s="13" t="s">
        <v>33</v>
      </c>
      <c r="AX236" s="13" t="s">
        <v>72</v>
      </c>
      <c r="AY236" s="209" t="s">
        <v>146</v>
      </c>
    </row>
    <row r="237" spans="1:65" s="14" customFormat="1">
      <c r="B237" s="210"/>
      <c r="C237" s="211"/>
      <c r="D237" s="200" t="s">
        <v>158</v>
      </c>
      <c r="E237" s="212" t="s">
        <v>19</v>
      </c>
      <c r="F237" s="213" t="s">
        <v>161</v>
      </c>
      <c r="G237" s="211"/>
      <c r="H237" s="214">
        <v>75.709999999999994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158</v>
      </c>
      <c r="AU237" s="220" t="s">
        <v>82</v>
      </c>
      <c r="AV237" s="14" t="s">
        <v>154</v>
      </c>
      <c r="AW237" s="14" t="s">
        <v>33</v>
      </c>
      <c r="AX237" s="14" t="s">
        <v>80</v>
      </c>
      <c r="AY237" s="220" t="s">
        <v>146</v>
      </c>
    </row>
    <row r="238" spans="1:65" s="2" customFormat="1" ht="16.5" customHeight="1">
      <c r="A238" s="36"/>
      <c r="B238" s="37"/>
      <c r="C238" s="226" t="s">
        <v>605</v>
      </c>
      <c r="D238" s="226" t="s">
        <v>546</v>
      </c>
      <c r="E238" s="227" t="s">
        <v>606</v>
      </c>
      <c r="F238" s="228" t="s">
        <v>607</v>
      </c>
      <c r="G238" s="229" t="s">
        <v>152</v>
      </c>
      <c r="H238" s="230">
        <v>79.495999999999995</v>
      </c>
      <c r="I238" s="231"/>
      <c r="J238" s="232">
        <f>ROUND(I238*H238,2)</f>
        <v>0</v>
      </c>
      <c r="K238" s="228" t="s">
        <v>153</v>
      </c>
      <c r="L238" s="233"/>
      <c r="M238" s="234" t="s">
        <v>19</v>
      </c>
      <c r="N238" s="235" t="s">
        <v>43</v>
      </c>
      <c r="O238" s="66"/>
      <c r="P238" s="189">
        <f>O238*H238</f>
        <v>0</v>
      </c>
      <c r="Q238" s="189">
        <v>4.1000000000000003E-3</v>
      </c>
      <c r="R238" s="189">
        <f>Q238*H238</f>
        <v>0.32593359999999999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201</v>
      </c>
      <c r="AT238" s="191" t="s">
        <v>546</v>
      </c>
      <c r="AU238" s="191" t="s">
        <v>82</v>
      </c>
      <c r="AY238" s="19" t="s">
        <v>146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154</v>
      </c>
      <c r="BM238" s="191" t="s">
        <v>608</v>
      </c>
    </row>
    <row r="239" spans="1:65" s="13" customFormat="1">
      <c r="B239" s="198"/>
      <c r="C239" s="199"/>
      <c r="D239" s="200" t="s">
        <v>158</v>
      </c>
      <c r="E239" s="199"/>
      <c r="F239" s="202" t="s">
        <v>609</v>
      </c>
      <c r="G239" s="199"/>
      <c r="H239" s="203">
        <v>79.495999999999995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158</v>
      </c>
      <c r="AU239" s="209" t="s">
        <v>82</v>
      </c>
      <c r="AV239" s="13" t="s">
        <v>82</v>
      </c>
      <c r="AW239" s="13" t="s">
        <v>4</v>
      </c>
      <c r="AX239" s="13" t="s">
        <v>80</v>
      </c>
      <c r="AY239" s="209" t="s">
        <v>146</v>
      </c>
    </row>
    <row r="240" spans="1:65" s="2" customFormat="1" ht="37.9" customHeight="1">
      <c r="A240" s="36"/>
      <c r="B240" s="37"/>
      <c r="C240" s="180" t="s">
        <v>610</v>
      </c>
      <c r="D240" s="180" t="s">
        <v>149</v>
      </c>
      <c r="E240" s="181" t="s">
        <v>611</v>
      </c>
      <c r="F240" s="182" t="s">
        <v>612</v>
      </c>
      <c r="G240" s="183" t="s">
        <v>152</v>
      </c>
      <c r="H240" s="184">
        <v>299.95</v>
      </c>
      <c r="I240" s="185"/>
      <c r="J240" s="186">
        <f>ROUND(I240*H240,2)</f>
        <v>0</v>
      </c>
      <c r="K240" s="182" t="s">
        <v>153</v>
      </c>
      <c r="L240" s="41"/>
      <c r="M240" s="187" t="s">
        <v>19</v>
      </c>
      <c r="N240" s="188" t="s">
        <v>43</v>
      </c>
      <c r="O240" s="66"/>
      <c r="P240" s="189">
        <f>O240*H240</f>
        <v>0</v>
      </c>
      <c r="Q240" s="189">
        <v>8.6E-3</v>
      </c>
      <c r="R240" s="189">
        <f>Q240*H240</f>
        <v>2.5795699999999999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154</v>
      </c>
      <c r="AT240" s="191" t="s">
        <v>149</v>
      </c>
      <c r="AU240" s="191" t="s">
        <v>82</v>
      </c>
      <c r="AY240" s="19" t="s">
        <v>146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80</v>
      </c>
      <c r="BK240" s="192">
        <f>ROUND(I240*H240,2)</f>
        <v>0</v>
      </c>
      <c r="BL240" s="19" t="s">
        <v>154</v>
      </c>
      <c r="BM240" s="191" t="s">
        <v>613</v>
      </c>
    </row>
    <row r="241" spans="1:65" s="2" customFormat="1">
      <c r="A241" s="36"/>
      <c r="B241" s="37"/>
      <c r="C241" s="38"/>
      <c r="D241" s="193" t="s">
        <v>156</v>
      </c>
      <c r="E241" s="38"/>
      <c r="F241" s="194" t="s">
        <v>614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156</v>
      </c>
      <c r="AU241" s="19" t="s">
        <v>82</v>
      </c>
    </row>
    <row r="242" spans="1:65" s="13" customFormat="1">
      <c r="B242" s="198"/>
      <c r="C242" s="199"/>
      <c r="D242" s="200" t="s">
        <v>158</v>
      </c>
      <c r="E242" s="201" t="s">
        <v>19</v>
      </c>
      <c r="F242" s="202" t="s">
        <v>615</v>
      </c>
      <c r="G242" s="199"/>
      <c r="H242" s="203">
        <v>332.84</v>
      </c>
      <c r="I242" s="204"/>
      <c r="J242" s="199"/>
      <c r="K242" s="199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158</v>
      </c>
      <c r="AU242" s="209" t="s">
        <v>82</v>
      </c>
      <c r="AV242" s="13" t="s">
        <v>82</v>
      </c>
      <c r="AW242" s="13" t="s">
        <v>33</v>
      </c>
      <c r="AX242" s="13" t="s">
        <v>72</v>
      </c>
      <c r="AY242" s="209" t="s">
        <v>146</v>
      </c>
    </row>
    <row r="243" spans="1:65" s="13" customFormat="1">
      <c r="B243" s="198"/>
      <c r="C243" s="199"/>
      <c r="D243" s="200" t="s">
        <v>158</v>
      </c>
      <c r="E243" s="201" t="s">
        <v>19</v>
      </c>
      <c r="F243" s="202" t="s">
        <v>616</v>
      </c>
      <c r="G243" s="199"/>
      <c r="H243" s="203">
        <v>41.52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158</v>
      </c>
      <c r="AU243" s="209" t="s">
        <v>82</v>
      </c>
      <c r="AV243" s="13" t="s">
        <v>82</v>
      </c>
      <c r="AW243" s="13" t="s">
        <v>33</v>
      </c>
      <c r="AX243" s="13" t="s">
        <v>72</v>
      </c>
      <c r="AY243" s="209" t="s">
        <v>146</v>
      </c>
    </row>
    <row r="244" spans="1:65" s="13" customFormat="1">
      <c r="B244" s="198"/>
      <c r="C244" s="199"/>
      <c r="D244" s="200" t="s">
        <v>158</v>
      </c>
      <c r="E244" s="201" t="s">
        <v>19</v>
      </c>
      <c r="F244" s="202" t="s">
        <v>617</v>
      </c>
      <c r="G244" s="199"/>
      <c r="H244" s="203">
        <v>-74.41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158</v>
      </c>
      <c r="AU244" s="209" t="s">
        <v>82</v>
      </c>
      <c r="AV244" s="13" t="s">
        <v>82</v>
      </c>
      <c r="AW244" s="13" t="s">
        <v>33</v>
      </c>
      <c r="AX244" s="13" t="s">
        <v>72</v>
      </c>
      <c r="AY244" s="209" t="s">
        <v>146</v>
      </c>
    </row>
    <row r="245" spans="1:65" s="14" customFormat="1">
      <c r="B245" s="210"/>
      <c r="C245" s="211"/>
      <c r="D245" s="200" t="s">
        <v>158</v>
      </c>
      <c r="E245" s="212" t="s">
        <v>19</v>
      </c>
      <c r="F245" s="213" t="s">
        <v>161</v>
      </c>
      <c r="G245" s="211"/>
      <c r="H245" s="214">
        <v>299.95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158</v>
      </c>
      <c r="AU245" s="220" t="s">
        <v>82</v>
      </c>
      <c r="AV245" s="14" t="s">
        <v>154</v>
      </c>
      <c r="AW245" s="14" t="s">
        <v>33</v>
      </c>
      <c r="AX245" s="14" t="s">
        <v>80</v>
      </c>
      <c r="AY245" s="220" t="s">
        <v>146</v>
      </c>
    </row>
    <row r="246" spans="1:65" s="2" customFormat="1" ht="16.5" customHeight="1">
      <c r="A246" s="36"/>
      <c r="B246" s="37"/>
      <c r="C246" s="226" t="s">
        <v>618</v>
      </c>
      <c r="D246" s="226" t="s">
        <v>546</v>
      </c>
      <c r="E246" s="227" t="s">
        <v>619</v>
      </c>
      <c r="F246" s="228" t="s">
        <v>620</v>
      </c>
      <c r="G246" s="229" t="s">
        <v>152</v>
      </c>
      <c r="H246" s="230">
        <v>314.94799999999998</v>
      </c>
      <c r="I246" s="231"/>
      <c r="J246" s="232">
        <f>ROUND(I246*H246,2)</f>
        <v>0</v>
      </c>
      <c r="K246" s="228" t="s">
        <v>153</v>
      </c>
      <c r="L246" s="233"/>
      <c r="M246" s="234" t="s">
        <v>19</v>
      </c>
      <c r="N246" s="235" t="s">
        <v>43</v>
      </c>
      <c r="O246" s="66"/>
      <c r="P246" s="189">
        <f>O246*H246</f>
        <v>0</v>
      </c>
      <c r="Q246" s="189">
        <v>3.6800000000000001E-3</v>
      </c>
      <c r="R246" s="189">
        <f>Q246*H246</f>
        <v>1.1590086399999999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201</v>
      </c>
      <c r="AT246" s="191" t="s">
        <v>546</v>
      </c>
      <c r="AU246" s="191" t="s">
        <v>82</v>
      </c>
      <c r="AY246" s="19" t="s">
        <v>146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80</v>
      </c>
      <c r="BK246" s="192">
        <f>ROUND(I246*H246,2)</f>
        <v>0</v>
      </c>
      <c r="BL246" s="19" t="s">
        <v>154</v>
      </c>
      <c r="BM246" s="191" t="s">
        <v>621</v>
      </c>
    </row>
    <row r="247" spans="1:65" s="13" customFormat="1">
      <c r="B247" s="198"/>
      <c r="C247" s="199"/>
      <c r="D247" s="200" t="s">
        <v>158</v>
      </c>
      <c r="E247" s="199"/>
      <c r="F247" s="202" t="s">
        <v>622</v>
      </c>
      <c r="G247" s="199"/>
      <c r="H247" s="203">
        <v>314.94799999999998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158</v>
      </c>
      <c r="AU247" s="209" t="s">
        <v>82</v>
      </c>
      <c r="AV247" s="13" t="s">
        <v>82</v>
      </c>
      <c r="AW247" s="13" t="s">
        <v>4</v>
      </c>
      <c r="AX247" s="13" t="s">
        <v>80</v>
      </c>
      <c r="AY247" s="209" t="s">
        <v>146</v>
      </c>
    </row>
    <row r="248" spans="1:65" s="2" customFormat="1" ht="16.5" customHeight="1">
      <c r="A248" s="36"/>
      <c r="B248" s="37"/>
      <c r="C248" s="180" t="s">
        <v>623</v>
      </c>
      <c r="D248" s="180" t="s">
        <v>149</v>
      </c>
      <c r="E248" s="181" t="s">
        <v>624</v>
      </c>
      <c r="F248" s="182" t="s">
        <v>625</v>
      </c>
      <c r="G248" s="183" t="s">
        <v>179</v>
      </c>
      <c r="H248" s="184">
        <v>74.7</v>
      </c>
      <c r="I248" s="185"/>
      <c r="J248" s="186">
        <f>ROUND(I248*H248,2)</f>
        <v>0</v>
      </c>
      <c r="K248" s="182" t="s">
        <v>153</v>
      </c>
      <c r="L248" s="41"/>
      <c r="M248" s="187" t="s">
        <v>19</v>
      </c>
      <c r="N248" s="188" t="s">
        <v>43</v>
      </c>
      <c r="O248" s="66"/>
      <c r="P248" s="189">
        <f>O248*H248</f>
        <v>0</v>
      </c>
      <c r="Q248" s="189">
        <v>5.0000000000000002E-5</v>
      </c>
      <c r="R248" s="189">
        <f>Q248*H248</f>
        <v>3.7350000000000005E-3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154</v>
      </c>
      <c r="AT248" s="191" t="s">
        <v>149</v>
      </c>
      <c r="AU248" s="191" t="s">
        <v>82</v>
      </c>
      <c r="AY248" s="19" t="s">
        <v>146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80</v>
      </c>
      <c r="BK248" s="192">
        <f>ROUND(I248*H248,2)</f>
        <v>0</v>
      </c>
      <c r="BL248" s="19" t="s">
        <v>154</v>
      </c>
      <c r="BM248" s="191" t="s">
        <v>626</v>
      </c>
    </row>
    <row r="249" spans="1:65" s="2" customFormat="1">
      <c r="A249" s="36"/>
      <c r="B249" s="37"/>
      <c r="C249" s="38"/>
      <c r="D249" s="193" t="s">
        <v>156</v>
      </c>
      <c r="E249" s="38"/>
      <c r="F249" s="194" t="s">
        <v>627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156</v>
      </c>
      <c r="AU249" s="19" t="s">
        <v>82</v>
      </c>
    </row>
    <row r="250" spans="1:65" s="13" customFormat="1">
      <c r="B250" s="198"/>
      <c r="C250" s="199"/>
      <c r="D250" s="200" t="s">
        <v>158</v>
      </c>
      <c r="E250" s="201" t="s">
        <v>19</v>
      </c>
      <c r="F250" s="202" t="s">
        <v>628</v>
      </c>
      <c r="G250" s="199"/>
      <c r="H250" s="203">
        <v>86.2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158</v>
      </c>
      <c r="AU250" s="209" t="s">
        <v>82</v>
      </c>
      <c r="AV250" s="13" t="s">
        <v>82</v>
      </c>
      <c r="AW250" s="13" t="s">
        <v>33</v>
      </c>
      <c r="AX250" s="13" t="s">
        <v>72</v>
      </c>
      <c r="AY250" s="209" t="s">
        <v>146</v>
      </c>
    </row>
    <row r="251" spans="1:65" s="13" customFormat="1">
      <c r="B251" s="198"/>
      <c r="C251" s="199"/>
      <c r="D251" s="200" t="s">
        <v>158</v>
      </c>
      <c r="E251" s="201" t="s">
        <v>19</v>
      </c>
      <c r="F251" s="202" t="s">
        <v>629</v>
      </c>
      <c r="G251" s="199"/>
      <c r="H251" s="203">
        <v>-11.5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158</v>
      </c>
      <c r="AU251" s="209" t="s">
        <v>82</v>
      </c>
      <c r="AV251" s="13" t="s">
        <v>82</v>
      </c>
      <c r="AW251" s="13" t="s">
        <v>33</v>
      </c>
      <c r="AX251" s="13" t="s">
        <v>72</v>
      </c>
      <c r="AY251" s="209" t="s">
        <v>146</v>
      </c>
    </row>
    <row r="252" spans="1:65" s="14" customFormat="1">
      <c r="B252" s="210"/>
      <c r="C252" s="211"/>
      <c r="D252" s="200" t="s">
        <v>158</v>
      </c>
      <c r="E252" s="212" t="s">
        <v>19</v>
      </c>
      <c r="F252" s="213" t="s">
        <v>161</v>
      </c>
      <c r="G252" s="211"/>
      <c r="H252" s="214">
        <v>74.7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158</v>
      </c>
      <c r="AU252" s="220" t="s">
        <v>82</v>
      </c>
      <c r="AV252" s="14" t="s">
        <v>154</v>
      </c>
      <c r="AW252" s="14" t="s">
        <v>33</v>
      </c>
      <c r="AX252" s="14" t="s">
        <v>80</v>
      </c>
      <c r="AY252" s="220" t="s">
        <v>146</v>
      </c>
    </row>
    <row r="253" spans="1:65" s="2" customFormat="1" ht="16.5" customHeight="1">
      <c r="A253" s="36"/>
      <c r="B253" s="37"/>
      <c r="C253" s="226" t="s">
        <v>630</v>
      </c>
      <c r="D253" s="226" t="s">
        <v>546</v>
      </c>
      <c r="E253" s="227" t="s">
        <v>631</v>
      </c>
      <c r="F253" s="228" t="s">
        <v>632</v>
      </c>
      <c r="G253" s="229" t="s">
        <v>179</v>
      </c>
      <c r="H253" s="230">
        <v>78.435000000000002</v>
      </c>
      <c r="I253" s="231"/>
      <c r="J253" s="232">
        <f>ROUND(I253*H253,2)</f>
        <v>0</v>
      </c>
      <c r="K253" s="228" t="s">
        <v>153</v>
      </c>
      <c r="L253" s="233"/>
      <c r="M253" s="234" t="s">
        <v>19</v>
      </c>
      <c r="N253" s="235" t="s">
        <v>43</v>
      </c>
      <c r="O253" s="66"/>
      <c r="P253" s="189">
        <f>O253*H253</f>
        <v>0</v>
      </c>
      <c r="Q253" s="189">
        <v>5.9999999999999995E-4</v>
      </c>
      <c r="R253" s="189">
        <f>Q253*H253</f>
        <v>4.7060999999999999E-2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201</v>
      </c>
      <c r="AT253" s="191" t="s">
        <v>546</v>
      </c>
      <c r="AU253" s="191" t="s">
        <v>82</v>
      </c>
      <c r="AY253" s="19" t="s">
        <v>146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80</v>
      </c>
      <c r="BK253" s="192">
        <f>ROUND(I253*H253,2)</f>
        <v>0</v>
      </c>
      <c r="BL253" s="19" t="s">
        <v>154</v>
      </c>
      <c r="BM253" s="191" t="s">
        <v>633</v>
      </c>
    </row>
    <row r="254" spans="1:65" s="13" customFormat="1">
      <c r="B254" s="198"/>
      <c r="C254" s="199"/>
      <c r="D254" s="200" t="s">
        <v>158</v>
      </c>
      <c r="E254" s="199"/>
      <c r="F254" s="202" t="s">
        <v>634</v>
      </c>
      <c r="G254" s="199"/>
      <c r="H254" s="203">
        <v>78.435000000000002</v>
      </c>
      <c r="I254" s="204"/>
      <c r="J254" s="199"/>
      <c r="K254" s="199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158</v>
      </c>
      <c r="AU254" s="209" t="s">
        <v>82</v>
      </c>
      <c r="AV254" s="13" t="s">
        <v>82</v>
      </c>
      <c r="AW254" s="13" t="s">
        <v>4</v>
      </c>
      <c r="AX254" s="13" t="s">
        <v>80</v>
      </c>
      <c r="AY254" s="209" t="s">
        <v>146</v>
      </c>
    </row>
    <row r="255" spans="1:65" s="2" customFormat="1" ht="16.5" customHeight="1">
      <c r="A255" s="36"/>
      <c r="B255" s="37"/>
      <c r="C255" s="180" t="s">
        <v>635</v>
      </c>
      <c r="D255" s="180" t="s">
        <v>149</v>
      </c>
      <c r="E255" s="181" t="s">
        <v>636</v>
      </c>
      <c r="F255" s="182" t="s">
        <v>637</v>
      </c>
      <c r="G255" s="183" t="s">
        <v>179</v>
      </c>
      <c r="H255" s="184">
        <v>17.600000000000001</v>
      </c>
      <c r="I255" s="185"/>
      <c r="J255" s="186">
        <f>ROUND(I255*H255,2)</f>
        <v>0</v>
      </c>
      <c r="K255" s="182" t="s">
        <v>153</v>
      </c>
      <c r="L255" s="41"/>
      <c r="M255" s="187" t="s">
        <v>19</v>
      </c>
      <c r="N255" s="188" t="s">
        <v>43</v>
      </c>
      <c r="O255" s="66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154</v>
      </c>
      <c r="AT255" s="191" t="s">
        <v>149</v>
      </c>
      <c r="AU255" s="191" t="s">
        <v>82</v>
      </c>
      <c r="AY255" s="19" t="s">
        <v>146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154</v>
      </c>
      <c r="BM255" s="191" t="s">
        <v>638</v>
      </c>
    </row>
    <row r="256" spans="1:65" s="2" customFormat="1">
      <c r="A256" s="36"/>
      <c r="B256" s="37"/>
      <c r="C256" s="38"/>
      <c r="D256" s="193" t="s">
        <v>156</v>
      </c>
      <c r="E256" s="38"/>
      <c r="F256" s="194" t="s">
        <v>639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156</v>
      </c>
      <c r="AU256" s="19" t="s">
        <v>82</v>
      </c>
    </row>
    <row r="257" spans="1:65" s="13" customFormat="1">
      <c r="B257" s="198"/>
      <c r="C257" s="199"/>
      <c r="D257" s="200" t="s">
        <v>158</v>
      </c>
      <c r="E257" s="201" t="s">
        <v>19</v>
      </c>
      <c r="F257" s="202" t="s">
        <v>640</v>
      </c>
      <c r="G257" s="199"/>
      <c r="H257" s="203">
        <v>17.600000000000001</v>
      </c>
      <c r="I257" s="204"/>
      <c r="J257" s="199"/>
      <c r="K257" s="199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158</v>
      </c>
      <c r="AU257" s="209" t="s">
        <v>82</v>
      </c>
      <c r="AV257" s="13" t="s">
        <v>82</v>
      </c>
      <c r="AW257" s="13" t="s">
        <v>33</v>
      </c>
      <c r="AX257" s="13" t="s">
        <v>80</v>
      </c>
      <c r="AY257" s="209" t="s">
        <v>146</v>
      </c>
    </row>
    <row r="258" spans="1:65" s="2" customFormat="1" ht="16.5" customHeight="1">
      <c r="A258" s="36"/>
      <c r="B258" s="37"/>
      <c r="C258" s="226" t="s">
        <v>641</v>
      </c>
      <c r="D258" s="226" t="s">
        <v>546</v>
      </c>
      <c r="E258" s="227" t="s">
        <v>642</v>
      </c>
      <c r="F258" s="228" t="s">
        <v>643</v>
      </c>
      <c r="G258" s="229" t="s">
        <v>179</v>
      </c>
      <c r="H258" s="230">
        <v>18.48</v>
      </c>
      <c r="I258" s="231"/>
      <c r="J258" s="232">
        <f>ROUND(I258*H258,2)</f>
        <v>0</v>
      </c>
      <c r="K258" s="228" t="s">
        <v>153</v>
      </c>
      <c r="L258" s="233"/>
      <c r="M258" s="234" t="s">
        <v>19</v>
      </c>
      <c r="N258" s="235" t="s">
        <v>43</v>
      </c>
      <c r="O258" s="66"/>
      <c r="P258" s="189">
        <f>O258*H258</f>
        <v>0</v>
      </c>
      <c r="Q258" s="189">
        <v>1E-4</v>
      </c>
      <c r="R258" s="189">
        <f>Q258*H258</f>
        <v>1.848E-3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201</v>
      </c>
      <c r="AT258" s="191" t="s">
        <v>546</v>
      </c>
      <c r="AU258" s="191" t="s">
        <v>82</v>
      </c>
      <c r="AY258" s="19" t="s">
        <v>146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154</v>
      </c>
      <c r="BM258" s="191" t="s">
        <v>644</v>
      </c>
    </row>
    <row r="259" spans="1:65" s="13" customFormat="1">
      <c r="B259" s="198"/>
      <c r="C259" s="199"/>
      <c r="D259" s="200" t="s">
        <v>158</v>
      </c>
      <c r="E259" s="199"/>
      <c r="F259" s="202" t="s">
        <v>645</v>
      </c>
      <c r="G259" s="199"/>
      <c r="H259" s="203">
        <v>18.48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158</v>
      </c>
      <c r="AU259" s="209" t="s">
        <v>82</v>
      </c>
      <c r="AV259" s="13" t="s">
        <v>82</v>
      </c>
      <c r="AW259" s="13" t="s">
        <v>4</v>
      </c>
      <c r="AX259" s="13" t="s">
        <v>80</v>
      </c>
      <c r="AY259" s="209" t="s">
        <v>146</v>
      </c>
    </row>
    <row r="260" spans="1:65" s="2" customFormat="1" ht="16.5" customHeight="1">
      <c r="A260" s="36"/>
      <c r="B260" s="37"/>
      <c r="C260" s="180" t="s">
        <v>646</v>
      </c>
      <c r="D260" s="180" t="s">
        <v>149</v>
      </c>
      <c r="E260" s="181" t="s">
        <v>636</v>
      </c>
      <c r="F260" s="182" t="s">
        <v>637</v>
      </c>
      <c r="G260" s="183" t="s">
        <v>179</v>
      </c>
      <c r="H260" s="184">
        <v>141.5</v>
      </c>
      <c r="I260" s="185"/>
      <c r="J260" s="186">
        <f>ROUND(I260*H260,2)</f>
        <v>0</v>
      </c>
      <c r="K260" s="182" t="s">
        <v>153</v>
      </c>
      <c r="L260" s="41"/>
      <c r="M260" s="187" t="s">
        <v>19</v>
      </c>
      <c r="N260" s="188" t="s">
        <v>43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154</v>
      </c>
      <c r="AT260" s="191" t="s">
        <v>149</v>
      </c>
      <c r="AU260" s="191" t="s">
        <v>82</v>
      </c>
      <c r="AY260" s="19" t="s">
        <v>146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154</v>
      </c>
      <c r="BM260" s="191" t="s">
        <v>647</v>
      </c>
    </row>
    <row r="261" spans="1:65" s="2" customFormat="1">
      <c r="A261" s="36"/>
      <c r="B261" s="37"/>
      <c r="C261" s="38"/>
      <c r="D261" s="193" t="s">
        <v>156</v>
      </c>
      <c r="E261" s="38"/>
      <c r="F261" s="194" t="s">
        <v>639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156</v>
      </c>
      <c r="AU261" s="19" t="s">
        <v>82</v>
      </c>
    </row>
    <row r="262" spans="1:65" s="13" customFormat="1" ht="22.5">
      <c r="B262" s="198"/>
      <c r="C262" s="199"/>
      <c r="D262" s="200" t="s">
        <v>158</v>
      </c>
      <c r="E262" s="201" t="s">
        <v>19</v>
      </c>
      <c r="F262" s="202" t="s">
        <v>648</v>
      </c>
      <c r="G262" s="199"/>
      <c r="H262" s="203">
        <v>141.5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158</v>
      </c>
      <c r="AU262" s="209" t="s">
        <v>82</v>
      </c>
      <c r="AV262" s="13" t="s">
        <v>82</v>
      </c>
      <c r="AW262" s="13" t="s">
        <v>33</v>
      </c>
      <c r="AX262" s="13" t="s">
        <v>80</v>
      </c>
      <c r="AY262" s="209" t="s">
        <v>146</v>
      </c>
    </row>
    <row r="263" spans="1:65" s="2" customFormat="1" ht="16.5" customHeight="1">
      <c r="A263" s="36"/>
      <c r="B263" s="37"/>
      <c r="C263" s="226" t="s">
        <v>649</v>
      </c>
      <c r="D263" s="226" t="s">
        <v>546</v>
      </c>
      <c r="E263" s="227" t="s">
        <v>650</v>
      </c>
      <c r="F263" s="228" t="s">
        <v>651</v>
      </c>
      <c r="G263" s="229" t="s">
        <v>179</v>
      </c>
      <c r="H263" s="230">
        <v>148.57499999999999</v>
      </c>
      <c r="I263" s="231"/>
      <c r="J263" s="232">
        <f>ROUND(I263*H263,2)</f>
        <v>0</v>
      </c>
      <c r="K263" s="228" t="s">
        <v>153</v>
      </c>
      <c r="L263" s="233"/>
      <c r="M263" s="234" t="s">
        <v>19</v>
      </c>
      <c r="N263" s="235" t="s">
        <v>43</v>
      </c>
      <c r="O263" s="66"/>
      <c r="P263" s="189">
        <f>O263*H263</f>
        <v>0</v>
      </c>
      <c r="Q263" s="189">
        <v>4.0000000000000003E-5</v>
      </c>
      <c r="R263" s="189">
        <f>Q263*H263</f>
        <v>5.9430000000000004E-3</v>
      </c>
      <c r="S263" s="189">
        <v>0</v>
      </c>
      <c r="T263" s="19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1" t="s">
        <v>201</v>
      </c>
      <c r="AT263" s="191" t="s">
        <v>546</v>
      </c>
      <c r="AU263" s="191" t="s">
        <v>82</v>
      </c>
      <c r="AY263" s="19" t="s">
        <v>146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80</v>
      </c>
      <c r="BK263" s="192">
        <f>ROUND(I263*H263,2)</f>
        <v>0</v>
      </c>
      <c r="BL263" s="19" t="s">
        <v>154</v>
      </c>
      <c r="BM263" s="191" t="s">
        <v>652</v>
      </c>
    </row>
    <row r="264" spans="1:65" s="13" customFormat="1">
      <c r="B264" s="198"/>
      <c r="C264" s="199"/>
      <c r="D264" s="200" t="s">
        <v>158</v>
      </c>
      <c r="E264" s="199"/>
      <c r="F264" s="202" t="s">
        <v>653</v>
      </c>
      <c r="G264" s="199"/>
      <c r="H264" s="203">
        <v>148.57499999999999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158</v>
      </c>
      <c r="AU264" s="209" t="s">
        <v>82</v>
      </c>
      <c r="AV264" s="13" t="s">
        <v>82</v>
      </c>
      <c r="AW264" s="13" t="s">
        <v>4</v>
      </c>
      <c r="AX264" s="13" t="s">
        <v>80</v>
      </c>
      <c r="AY264" s="209" t="s">
        <v>146</v>
      </c>
    </row>
    <row r="265" spans="1:65" s="2" customFormat="1" ht="24.2" customHeight="1">
      <c r="A265" s="36"/>
      <c r="B265" s="37"/>
      <c r="C265" s="180" t="s">
        <v>654</v>
      </c>
      <c r="D265" s="180" t="s">
        <v>149</v>
      </c>
      <c r="E265" s="181" t="s">
        <v>655</v>
      </c>
      <c r="F265" s="182" t="s">
        <v>656</v>
      </c>
      <c r="G265" s="183" t="s">
        <v>152</v>
      </c>
      <c r="H265" s="184">
        <v>240.48</v>
      </c>
      <c r="I265" s="185"/>
      <c r="J265" s="186">
        <f>ROUND(I265*H265,2)</f>
        <v>0</v>
      </c>
      <c r="K265" s="182" t="s">
        <v>153</v>
      </c>
      <c r="L265" s="41"/>
      <c r="M265" s="187" t="s">
        <v>19</v>
      </c>
      <c r="N265" s="188" t="s">
        <v>43</v>
      </c>
      <c r="O265" s="66"/>
      <c r="P265" s="189">
        <f>O265*H265</f>
        <v>0</v>
      </c>
      <c r="Q265" s="189">
        <v>1.166E-2</v>
      </c>
      <c r="R265" s="189">
        <f>Q265*H265</f>
        <v>2.8039967999999997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154</v>
      </c>
      <c r="AT265" s="191" t="s">
        <v>149</v>
      </c>
      <c r="AU265" s="191" t="s">
        <v>82</v>
      </c>
      <c r="AY265" s="19" t="s">
        <v>146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154</v>
      </c>
      <c r="BM265" s="191" t="s">
        <v>657</v>
      </c>
    </row>
    <row r="266" spans="1:65" s="2" customFormat="1">
      <c r="A266" s="36"/>
      <c r="B266" s="37"/>
      <c r="C266" s="38"/>
      <c r="D266" s="193" t="s">
        <v>156</v>
      </c>
      <c r="E266" s="38"/>
      <c r="F266" s="194" t="s">
        <v>658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156</v>
      </c>
      <c r="AU266" s="19" t="s">
        <v>82</v>
      </c>
    </row>
    <row r="267" spans="1:65" s="15" customFormat="1">
      <c r="B267" s="236"/>
      <c r="C267" s="237"/>
      <c r="D267" s="200" t="s">
        <v>158</v>
      </c>
      <c r="E267" s="238" t="s">
        <v>19</v>
      </c>
      <c r="F267" s="239" t="s">
        <v>659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158</v>
      </c>
      <c r="AU267" s="245" t="s">
        <v>82</v>
      </c>
      <c r="AV267" s="15" t="s">
        <v>80</v>
      </c>
      <c r="AW267" s="15" t="s">
        <v>33</v>
      </c>
      <c r="AX267" s="15" t="s">
        <v>72</v>
      </c>
      <c r="AY267" s="245" t="s">
        <v>146</v>
      </c>
    </row>
    <row r="268" spans="1:65" s="13" customFormat="1">
      <c r="B268" s="198"/>
      <c r="C268" s="199"/>
      <c r="D268" s="200" t="s">
        <v>158</v>
      </c>
      <c r="E268" s="201" t="s">
        <v>19</v>
      </c>
      <c r="F268" s="202" t="s">
        <v>159</v>
      </c>
      <c r="G268" s="199"/>
      <c r="H268" s="203">
        <v>318.94</v>
      </c>
      <c r="I268" s="204"/>
      <c r="J268" s="199"/>
      <c r="K268" s="199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158</v>
      </c>
      <c r="AU268" s="209" t="s">
        <v>82</v>
      </c>
      <c r="AV268" s="13" t="s">
        <v>82</v>
      </c>
      <c r="AW268" s="13" t="s">
        <v>33</v>
      </c>
      <c r="AX268" s="13" t="s">
        <v>72</v>
      </c>
      <c r="AY268" s="209" t="s">
        <v>146</v>
      </c>
    </row>
    <row r="269" spans="1:65" s="13" customFormat="1">
      <c r="B269" s="198"/>
      <c r="C269" s="199"/>
      <c r="D269" s="200" t="s">
        <v>158</v>
      </c>
      <c r="E269" s="201" t="s">
        <v>19</v>
      </c>
      <c r="F269" s="202" t="s">
        <v>160</v>
      </c>
      <c r="G269" s="199"/>
      <c r="H269" s="203">
        <v>-78.459999999999994</v>
      </c>
      <c r="I269" s="204"/>
      <c r="J269" s="199"/>
      <c r="K269" s="199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158</v>
      </c>
      <c r="AU269" s="209" t="s">
        <v>82</v>
      </c>
      <c r="AV269" s="13" t="s">
        <v>82</v>
      </c>
      <c r="AW269" s="13" t="s">
        <v>33</v>
      </c>
      <c r="AX269" s="13" t="s">
        <v>72</v>
      </c>
      <c r="AY269" s="209" t="s">
        <v>146</v>
      </c>
    </row>
    <row r="270" spans="1:65" s="14" customFormat="1">
      <c r="B270" s="210"/>
      <c r="C270" s="211"/>
      <c r="D270" s="200" t="s">
        <v>158</v>
      </c>
      <c r="E270" s="212" t="s">
        <v>19</v>
      </c>
      <c r="F270" s="213" t="s">
        <v>161</v>
      </c>
      <c r="G270" s="211"/>
      <c r="H270" s="214">
        <v>240.48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158</v>
      </c>
      <c r="AU270" s="220" t="s">
        <v>82</v>
      </c>
      <c r="AV270" s="14" t="s">
        <v>154</v>
      </c>
      <c r="AW270" s="14" t="s">
        <v>33</v>
      </c>
      <c r="AX270" s="14" t="s">
        <v>80</v>
      </c>
      <c r="AY270" s="220" t="s">
        <v>146</v>
      </c>
    </row>
    <row r="271" spans="1:65" s="2" customFormat="1" ht="21.75" customHeight="1">
      <c r="A271" s="36"/>
      <c r="B271" s="37"/>
      <c r="C271" s="180" t="s">
        <v>660</v>
      </c>
      <c r="D271" s="180" t="s">
        <v>149</v>
      </c>
      <c r="E271" s="181" t="s">
        <v>661</v>
      </c>
      <c r="F271" s="182" t="s">
        <v>662</v>
      </c>
      <c r="G271" s="183" t="s">
        <v>152</v>
      </c>
      <c r="H271" s="184">
        <v>21.66</v>
      </c>
      <c r="I271" s="185"/>
      <c r="J271" s="186">
        <f>ROUND(I271*H271,2)</f>
        <v>0</v>
      </c>
      <c r="K271" s="182" t="s">
        <v>153</v>
      </c>
      <c r="L271" s="41"/>
      <c r="M271" s="187" t="s">
        <v>19</v>
      </c>
      <c r="N271" s="188" t="s">
        <v>43</v>
      </c>
      <c r="O271" s="66"/>
      <c r="P271" s="189">
        <f>O271*H271</f>
        <v>0</v>
      </c>
      <c r="Q271" s="189">
        <v>5.7000000000000002E-3</v>
      </c>
      <c r="R271" s="189">
        <f>Q271*H271</f>
        <v>0.123462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154</v>
      </c>
      <c r="AT271" s="191" t="s">
        <v>149</v>
      </c>
      <c r="AU271" s="191" t="s">
        <v>82</v>
      </c>
      <c r="AY271" s="19" t="s">
        <v>146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80</v>
      </c>
      <c r="BK271" s="192">
        <f>ROUND(I271*H271,2)</f>
        <v>0</v>
      </c>
      <c r="BL271" s="19" t="s">
        <v>154</v>
      </c>
      <c r="BM271" s="191" t="s">
        <v>663</v>
      </c>
    </row>
    <row r="272" spans="1:65" s="2" customFormat="1">
      <c r="A272" s="36"/>
      <c r="B272" s="37"/>
      <c r="C272" s="38"/>
      <c r="D272" s="193" t="s">
        <v>156</v>
      </c>
      <c r="E272" s="38"/>
      <c r="F272" s="194" t="s">
        <v>664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156</v>
      </c>
      <c r="AU272" s="19" t="s">
        <v>82</v>
      </c>
    </row>
    <row r="273" spans="1:65" s="2" customFormat="1" ht="24.2" customHeight="1">
      <c r="A273" s="36"/>
      <c r="B273" s="37"/>
      <c r="C273" s="180" t="s">
        <v>665</v>
      </c>
      <c r="D273" s="180" t="s">
        <v>149</v>
      </c>
      <c r="E273" s="181" t="s">
        <v>666</v>
      </c>
      <c r="F273" s="182" t="s">
        <v>667</v>
      </c>
      <c r="G273" s="183" t="s">
        <v>152</v>
      </c>
      <c r="H273" s="184">
        <v>299.95</v>
      </c>
      <c r="I273" s="185"/>
      <c r="J273" s="186">
        <f>ROUND(I273*H273,2)</f>
        <v>0</v>
      </c>
      <c r="K273" s="182" t="s">
        <v>153</v>
      </c>
      <c r="L273" s="41"/>
      <c r="M273" s="187" t="s">
        <v>19</v>
      </c>
      <c r="N273" s="188" t="s">
        <v>43</v>
      </c>
      <c r="O273" s="66"/>
      <c r="P273" s="189">
        <f>O273*H273</f>
        <v>0</v>
      </c>
      <c r="Q273" s="189">
        <v>2.7000000000000001E-3</v>
      </c>
      <c r="R273" s="189">
        <f>Q273*H273</f>
        <v>0.80986500000000006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154</v>
      </c>
      <c r="AT273" s="191" t="s">
        <v>149</v>
      </c>
      <c r="AU273" s="191" t="s">
        <v>82</v>
      </c>
      <c r="AY273" s="19" t="s">
        <v>146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80</v>
      </c>
      <c r="BK273" s="192">
        <f>ROUND(I273*H273,2)</f>
        <v>0</v>
      </c>
      <c r="BL273" s="19" t="s">
        <v>154</v>
      </c>
      <c r="BM273" s="191" t="s">
        <v>668</v>
      </c>
    </row>
    <row r="274" spans="1:65" s="2" customFormat="1">
      <c r="A274" s="36"/>
      <c r="B274" s="37"/>
      <c r="C274" s="38"/>
      <c r="D274" s="193" t="s">
        <v>156</v>
      </c>
      <c r="E274" s="38"/>
      <c r="F274" s="194" t="s">
        <v>669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156</v>
      </c>
      <c r="AU274" s="19" t="s">
        <v>82</v>
      </c>
    </row>
    <row r="275" spans="1:65" s="2" customFormat="1" ht="24.2" customHeight="1">
      <c r="A275" s="36"/>
      <c r="B275" s="37"/>
      <c r="C275" s="180" t="s">
        <v>670</v>
      </c>
      <c r="D275" s="180" t="s">
        <v>149</v>
      </c>
      <c r="E275" s="181" t="s">
        <v>671</v>
      </c>
      <c r="F275" s="182" t="s">
        <v>672</v>
      </c>
      <c r="G275" s="183" t="s">
        <v>152</v>
      </c>
      <c r="H275" s="184">
        <v>78.58</v>
      </c>
      <c r="I275" s="185"/>
      <c r="J275" s="186">
        <f>ROUND(I275*H275,2)</f>
        <v>0</v>
      </c>
      <c r="K275" s="182" t="s">
        <v>153</v>
      </c>
      <c r="L275" s="41"/>
      <c r="M275" s="187" t="s">
        <v>19</v>
      </c>
      <c r="N275" s="188" t="s">
        <v>43</v>
      </c>
      <c r="O275" s="66"/>
      <c r="P275" s="189">
        <f>O275*H275</f>
        <v>0</v>
      </c>
      <c r="Q275" s="189">
        <v>3.8999999999999999E-4</v>
      </c>
      <c r="R275" s="189">
        <f>Q275*H275</f>
        <v>3.0646199999999998E-2</v>
      </c>
      <c r="S275" s="189">
        <v>1.0000000000000001E-5</v>
      </c>
      <c r="T275" s="190">
        <f>S275*H275</f>
        <v>7.8580000000000002E-4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154</v>
      </c>
      <c r="AT275" s="191" t="s">
        <v>149</v>
      </c>
      <c r="AU275" s="191" t="s">
        <v>82</v>
      </c>
      <c r="AY275" s="19" t="s">
        <v>146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80</v>
      </c>
      <c r="BK275" s="192">
        <f>ROUND(I275*H275,2)</f>
        <v>0</v>
      </c>
      <c r="BL275" s="19" t="s">
        <v>154</v>
      </c>
      <c r="BM275" s="191" t="s">
        <v>673</v>
      </c>
    </row>
    <row r="276" spans="1:65" s="2" customFormat="1">
      <c r="A276" s="36"/>
      <c r="B276" s="37"/>
      <c r="C276" s="38"/>
      <c r="D276" s="193" t="s">
        <v>156</v>
      </c>
      <c r="E276" s="38"/>
      <c r="F276" s="194" t="s">
        <v>674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156</v>
      </c>
      <c r="AU276" s="19" t="s">
        <v>82</v>
      </c>
    </row>
    <row r="277" spans="1:65" s="13" customFormat="1">
      <c r="B277" s="198"/>
      <c r="C277" s="199"/>
      <c r="D277" s="200" t="s">
        <v>158</v>
      </c>
      <c r="E277" s="201" t="s">
        <v>19</v>
      </c>
      <c r="F277" s="202" t="s">
        <v>579</v>
      </c>
      <c r="G277" s="199"/>
      <c r="H277" s="203">
        <v>78.58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158</v>
      </c>
      <c r="AU277" s="209" t="s">
        <v>82</v>
      </c>
      <c r="AV277" s="13" t="s">
        <v>82</v>
      </c>
      <c r="AW277" s="13" t="s">
        <v>33</v>
      </c>
      <c r="AX277" s="13" t="s">
        <v>80</v>
      </c>
      <c r="AY277" s="209" t="s">
        <v>146</v>
      </c>
    </row>
    <row r="278" spans="1:65" s="2" customFormat="1" ht="16.5" customHeight="1">
      <c r="A278" s="36"/>
      <c r="B278" s="37"/>
      <c r="C278" s="180" t="s">
        <v>675</v>
      </c>
      <c r="D278" s="180" t="s">
        <v>149</v>
      </c>
      <c r="E278" s="181" t="s">
        <v>150</v>
      </c>
      <c r="F278" s="182" t="s">
        <v>151</v>
      </c>
      <c r="G278" s="183" t="s">
        <v>152</v>
      </c>
      <c r="H278" s="184">
        <v>240.48</v>
      </c>
      <c r="I278" s="185"/>
      <c r="J278" s="186">
        <f>ROUND(I278*H278,2)</f>
        <v>0</v>
      </c>
      <c r="K278" s="182" t="s">
        <v>153</v>
      </c>
      <c r="L278" s="41"/>
      <c r="M278" s="187" t="s">
        <v>19</v>
      </c>
      <c r="N278" s="188" t="s">
        <v>43</v>
      </c>
      <c r="O278" s="66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154</v>
      </c>
      <c r="AT278" s="191" t="s">
        <v>149</v>
      </c>
      <c r="AU278" s="191" t="s">
        <v>82</v>
      </c>
      <c r="AY278" s="19" t="s">
        <v>146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80</v>
      </c>
      <c r="BK278" s="192">
        <f>ROUND(I278*H278,2)</f>
        <v>0</v>
      </c>
      <c r="BL278" s="19" t="s">
        <v>154</v>
      </c>
      <c r="BM278" s="191" t="s">
        <v>676</v>
      </c>
    </row>
    <row r="279" spans="1:65" s="2" customFormat="1">
      <c r="A279" s="36"/>
      <c r="B279" s="37"/>
      <c r="C279" s="38"/>
      <c r="D279" s="193" t="s">
        <v>156</v>
      </c>
      <c r="E279" s="38"/>
      <c r="F279" s="194" t="s">
        <v>157</v>
      </c>
      <c r="G279" s="38"/>
      <c r="H279" s="38"/>
      <c r="I279" s="195"/>
      <c r="J279" s="38"/>
      <c r="K279" s="38"/>
      <c r="L279" s="41"/>
      <c r="M279" s="196"/>
      <c r="N279" s="197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156</v>
      </c>
      <c r="AU279" s="19" t="s">
        <v>82</v>
      </c>
    </row>
    <row r="280" spans="1:65" s="13" customFormat="1">
      <c r="B280" s="198"/>
      <c r="C280" s="199"/>
      <c r="D280" s="200" t="s">
        <v>158</v>
      </c>
      <c r="E280" s="201" t="s">
        <v>19</v>
      </c>
      <c r="F280" s="202" t="s">
        <v>159</v>
      </c>
      <c r="G280" s="199"/>
      <c r="H280" s="203">
        <v>318.94</v>
      </c>
      <c r="I280" s="204"/>
      <c r="J280" s="199"/>
      <c r="K280" s="199"/>
      <c r="L280" s="205"/>
      <c r="M280" s="206"/>
      <c r="N280" s="207"/>
      <c r="O280" s="207"/>
      <c r="P280" s="207"/>
      <c r="Q280" s="207"/>
      <c r="R280" s="207"/>
      <c r="S280" s="207"/>
      <c r="T280" s="208"/>
      <c r="AT280" s="209" t="s">
        <v>158</v>
      </c>
      <c r="AU280" s="209" t="s">
        <v>82</v>
      </c>
      <c r="AV280" s="13" t="s">
        <v>82</v>
      </c>
      <c r="AW280" s="13" t="s">
        <v>33</v>
      </c>
      <c r="AX280" s="13" t="s">
        <v>72</v>
      </c>
      <c r="AY280" s="209" t="s">
        <v>146</v>
      </c>
    </row>
    <row r="281" spans="1:65" s="13" customFormat="1">
      <c r="B281" s="198"/>
      <c r="C281" s="199"/>
      <c r="D281" s="200" t="s">
        <v>158</v>
      </c>
      <c r="E281" s="201" t="s">
        <v>19</v>
      </c>
      <c r="F281" s="202" t="s">
        <v>160</v>
      </c>
      <c r="G281" s="199"/>
      <c r="H281" s="203">
        <v>-78.459999999999994</v>
      </c>
      <c r="I281" s="204"/>
      <c r="J281" s="199"/>
      <c r="K281" s="199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158</v>
      </c>
      <c r="AU281" s="209" t="s">
        <v>82</v>
      </c>
      <c r="AV281" s="13" t="s">
        <v>82</v>
      </c>
      <c r="AW281" s="13" t="s">
        <v>33</v>
      </c>
      <c r="AX281" s="13" t="s">
        <v>72</v>
      </c>
      <c r="AY281" s="209" t="s">
        <v>146</v>
      </c>
    </row>
    <row r="282" spans="1:65" s="14" customFormat="1">
      <c r="B282" s="210"/>
      <c r="C282" s="211"/>
      <c r="D282" s="200" t="s">
        <v>158</v>
      </c>
      <c r="E282" s="212" t="s">
        <v>19</v>
      </c>
      <c r="F282" s="213" t="s">
        <v>161</v>
      </c>
      <c r="G282" s="211"/>
      <c r="H282" s="214">
        <v>240.48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158</v>
      </c>
      <c r="AU282" s="220" t="s">
        <v>82</v>
      </c>
      <c r="AV282" s="14" t="s">
        <v>154</v>
      </c>
      <c r="AW282" s="14" t="s">
        <v>33</v>
      </c>
      <c r="AX282" s="14" t="s">
        <v>80</v>
      </c>
      <c r="AY282" s="220" t="s">
        <v>146</v>
      </c>
    </row>
    <row r="283" spans="1:65" s="2" customFormat="1" ht="21.75" customHeight="1">
      <c r="A283" s="36"/>
      <c r="B283" s="37"/>
      <c r="C283" s="180" t="s">
        <v>677</v>
      </c>
      <c r="D283" s="180" t="s">
        <v>149</v>
      </c>
      <c r="E283" s="181" t="s">
        <v>678</v>
      </c>
      <c r="F283" s="182" t="s">
        <v>679</v>
      </c>
      <c r="G283" s="183" t="s">
        <v>152</v>
      </c>
      <c r="H283" s="184">
        <v>17.149999999999999</v>
      </c>
      <c r="I283" s="185"/>
      <c r="J283" s="186">
        <f>ROUND(I283*H283,2)</f>
        <v>0</v>
      </c>
      <c r="K283" s="182" t="s">
        <v>153</v>
      </c>
      <c r="L283" s="41"/>
      <c r="M283" s="187" t="s">
        <v>19</v>
      </c>
      <c r="N283" s="188" t="s">
        <v>43</v>
      </c>
      <c r="O283" s="66"/>
      <c r="P283" s="189">
        <f>O283*H283</f>
        <v>0</v>
      </c>
      <c r="Q283" s="189">
        <v>0.24384</v>
      </c>
      <c r="R283" s="189">
        <f>Q283*H283</f>
        <v>4.1818559999999998</v>
      </c>
      <c r="S283" s="189">
        <v>0</v>
      </c>
      <c r="T283" s="19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1" t="s">
        <v>154</v>
      </c>
      <c r="AT283" s="191" t="s">
        <v>149</v>
      </c>
      <c r="AU283" s="191" t="s">
        <v>82</v>
      </c>
      <c r="AY283" s="19" t="s">
        <v>146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80</v>
      </c>
      <c r="BK283" s="192">
        <f>ROUND(I283*H283,2)</f>
        <v>0</v>
      </c>
      <c r="BL283" s="19" t="s">
        <v>154</v>
      </c>
      <c r="BM283" s="191" t="s">
        <v>680</v>
      </c>
    </row>
    <row r="284" spans="1:65" s="2" customFormat="1">
      <c r="A284" s="36"/>
      <c r="B284" s="37"/>
      <c r="C284" s="38"/>
      <c r="D284" s="193" t="s">
        <v>156</v>
      </c>
      <c r="E284" s="38"/>
      <c r="F284" s="194" t="s">
        <v>681</v>
      </c>
      <c r="G284" s="38"/>
      <c r="H284" s="38"/>
      <c r="I284" s="195"/>
      <c r="J284" s="38"/>
      <c r="K284" s="38"/>
      <c r="L284" s="41"/>
      <c r="M284" s="196"/>
      <c r="N284" s="197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156</v>
      </c>
      <c r="AU284" s="19" t="s">
        <v>82</v>
      </c>
    </row>
    <row r="285" spans="1:65" s="13" customFormat="1">
      <c r="B285" s="198"/>
      <c r="C285" s="199"/>
      <c r="D285" s="200" t="s">
        <v>158</v>
      </c>
      <c r="E285" s="201" t="s">
        <v>19</v>
      </c>
      <c r="F285" s="202" t="s">
        <v>449</v>
      </c>
      <c r="G285" s="199"/>
      <c r="H285" s="203">
        <v>17.149999999999999</v>
      </c>
      <c r="I285" s="204"/>
      <c r="J285" s="199"/>
      <c r="K285" s="199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158</v>
      </c>
      <c r="AU285" s="209" t="s">
        <v>82</v>
      </c>
      <c r="AV285" s="13" t="s">
        <v>82</v>
      </c>
      <c r="AW285" s="13" t="s">
        <v>33</v>
      </c>
      <c r="AX285" s="13" t="s">
        <v>80</v>
      </c>
      <c r="AY285" s="209" t="s">
        <v>146</v>
      </c>
    </row>
    <row r="286" spans="1:65" s="2" customFormat="1" ht="24.2" customHeight="1">
      <c r="A286" s="36"/>
      <c r="B286" s="37"/>
      <c r="C286" s="180" t="s">
        <v>682</v>
      </c>
      <c r="D286" s="180" t="s">
        <v>149</v>
      </c>
      <c r="E286" s="181" t="s">
        <v>683</v>
      </c>
      <c r="F286" s="182" t="s">
        <v>684</v>
      </c>
      <c r="G286" s="183" t="s">
        <v>179</v>
      </c>
      <c r="H286" s="184">
        <v>35.299999999999997</v>
      </c>
      <c r="I286" s="185"/>
      <c r="J286" s="186">
        <f>ROUND(I286*H286,2)</f>
        <v>0</v>
      </c>
      <c r="K286" s="182" t="s">
        <v>153</v>
      </c>
      <c r="L286" s="41"/>
      <c r="M286" s="187" t="s">
        <v>19</v>
      </c>
      <c r="N286" s="188" t="s">
        <v>43</v>
      </c>
      <c r="O286" s="66"/>
      <c r="P286" s="189">
        <f>O286*H286</f>
        <v>0</v>
      </c>
      <c r="Q286" s="189">
        <v>0.22445000000000001</v>
      </c>
      <c r="R286" s="189">
        <f>Q286*H286</f>
        <v>7.9230849999999995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154</v>
      </c>
      <c r="AT286" s="191" t="s">
        <v>149</v>
      </c>
      <c r="AU286" s="191" t="s">
        <v>82</v>
      </c>
      <c r="AY286" s="19" t="s">
        <v>146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154</v>
      </c>
      <c r="BM286" s="191" t="s">
        <v>685</v>
      </c>
    </row>
    <row r="287" spans="1:65" s="2" customFormat="1">
      <c r="A287" s="36"/>
      <c r="B287" s="37"/>
      <c r="C287" s="38"/>
      <c r="D287" s="193" t="s">
        <v>156</v>
      </c>
      <c r="E287" s="38"/>
      <c r="F287" s="194" t="s">
        <v>686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156</v>
      </c>
      <c r="AU287" s="19" t="s">
        <v>82</v>
      </c>
    </row>
    <row r="288" spans="1:65" s="13" customFormat="1">
      <c r="B288" s="198"/>
      <c r="C288" s="199"/>
      <c r="D288" s="200" t="s">
        <v>158</v>
      </c>
      <c r="E288" s="201" t="s">
        <v>19</v>
      </c>
      <c r="F288" s="202" t="s">
        <v>687</v>
      </c>
      <c r="G288" s="199"/>
      <c r="H288" s="203">
        <v>35.299999999999997</v>
      </c>
      <c r="I288" s="204"/>
      <c r="J288" s="199"/>
      <c r="K288" s="199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158</v>
      </c>
      <c r="AU288" s="209" t="s">
        <v>82</v>
      </c>
      <c r="AV288" s="13" t="s">
        <v>82</v>
      </c>
      <c r="AW288" s="13" t="s">
        <v>33</v>
      </c>
      <c r="AX288" s="13" t="s">
        <v>80</v>
      </c>
      <c r="AY288" s="209" t="s">
        <v>146</v>
      </c>
    </row>
    <row r="289" spans="1:65" s="2" customFormat="1" ht="24.2" customHeight="1">
      <c r="A289" s="36"/>
      <c r="B289" s="37"/>
      <c r="C289" s="180" t="s">
        <v>688</v>
      </c>
      <c r="D289" s="180" t="s">
        <v>149</v>
      </c>
      <c r="E289" s="181" t="s">
        <v>689</v>
      </c>
      <c r="F289" s="182" t="s">
        <v>690</v>
      </c>
      <c r="G289" s="183" t="s">
        <v>369</v>
      </c>
      <c r="H289" s="184">
        <v>1</v>
      </c>
      <c r="I289" s="185"/>
      <c r="J289" s="186">
        <f>ROUND(I289*H289,2)</f>
        <v>0</v>
      </c>
      <c r="K289" s="182" t="s">
        <v>153</v>
      </c>
      <c r="L289" s="41"/>
      <c r="M289" s="187" t="s">
        <v>19</v>
      </c>
      <c r="N289" s="188" t="s">
        <v>43</v>
      </c>
      <c r="O289" s="66"/>
      <c r="P289" s="189">
        <f>O289*H289</f>
        <v>0</v>
      </c>
      <c r="Q289" s="189">
        <v>0.42153000000000002</v>
      </c>
      <c r="R289" s="189">
        <f>Q289*H289</f>
        <v>0.42153000000000002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154</v>
      </c>
      <c r="AT289" s="191" t="s">
        <v>149</v>
      </c>
      <c r="AU289" s="191" t="s">
        <v>82</v>
      </c>
      <c r="AY289" s="19" t="s">
        <v>146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80</v>
      </c>
      <c r="BK289" s="192">
        <f>ROUND(I289*H289,2)</f>
        <v>0</v>
      </c>
      <c r="BL289" s="19" t="s">
        <v>154</v>
      </c>
      <c r="BM289" s="191" t="s">
        <v>691</v>
      </c>
    </row>
    <row r="290" spans="1:65" s="2" customFormat="1">
      <c r="A290" s="36"/>
      <c r="B290" s="37"/>
      <c r="C290" s="38"/>
      <c r="D290" s="193" t="s">
        <v>156</v>
      </c>
      <c r="E290" s="38"/>
      <c r="F290" s="194" t="s">
        <v>692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156</v>
      </c>
      <c r="AU290" s="19" t="s">
        <v>82</v>
      </c>
    </row>
    <row r="291" spans="1:65" s="13" customFormat="1">
      <c r="B291" s="198"/>
      <c r="C291" s="199"/>
      <c r="D291" s="200" t="s">
        <v>158</v>
      </c>
      <c r="E291" s="201" t="s">
        <v>19</v>
      </c>
      <c r="F291" s="202" t="s">
        <v>693</v>
      </c>
      <c r="G291" s="199"/>
      <c r="H291" s="203">
        <v>1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158</v>
      </c>
      <c r="AU291" s="209" t="s">
        <v>82</v>
      </c>
      <c r="AV291" s="13" t="s">
        <v>82</v>
      </c>
      <c r="AW291" s="13" t="s">
        <v>33</v>
      </c>
      <c r="AX291" s="13" t="s">
        <v>80</v>
      </c>
      <c r="AY291" s="209" t="s">
        <v>146</v>
      </c>
    </row>
    <row r="292" spans="1:65" s="2" customFormat="1" ht="21.75" customHeight="1">
      <c r="A292" s="36"/>
      <c r="B292" s="37"/>
      <c r="C292" s="226" t="s">
        <v>694</v>
      </c>
      <c r="D292" s="226" t="s">
        <v>546</v>
      </c>
      <c r="E292" s="227" t="s">
        <v>695</v>
      </c>
      <c r="F292" s="228" t="s">
        <v>696</v>
      </c>
      <c r="G292" s="229" t="s">
        <v>369</v>
      </c>
      <c r="H292" s="230">
        <v>1</v>
      </c>
      <c r="I292" s="231"/>
      <c r="J292" s="232">
        <f>ROUND(I292*H292,2)</f>
        <v>0</v>
      </c>
      <c r="K292" s="228" t="s">
        <v>153</v>
      </c>
      <c r="L292" s="233"/>
      <c r="M292" s="234" t="s">
        <v>19</v>
      </c>
      <c r="N292" s="235" t="s">
        <v>43</v>
      </c>
      <c r="O292" s="66"/>
      <c r="P292" s="189">
        <f>O292*H292</f>
        <v>0</v>
      </c>
      <c r="Q292" s="189">
        <v>1.2489999999999999E-2</v>
      </c>
      <c r="R292" s="189">
        <f>Q292*H292</f>
        <v>1.2489999999999999E-2</v>
      </c>
      <c r="S292" s="189">
        <v>0</v>
      </c>
      <c r="T292" s="19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1" t="s">
        <v>201</v>
      </c>
      <c r="AT292" s="191" t="s">
        <v>546</v>
      </c>
      <c r="AU292" s="191" t="s">
        <v>82</v>
      </c>
      <c r="AY292" s="19" t="s">
        <v>146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80</v>
      </c>
      <c r="BK292" s="192">
        <f>ROUND(I292*H292,2)</f>
        <v>0</v>
      </c>
      <c r="BL292" s="19" t="s">
        <v>154</v>
      </c>
      <c r="BM292" s="191" t="s">
        <v>697</v>
      </c>
    </row>
    <row r="293" spans="1:65" s="12" customFormat="1" ht="22.9" customHeight="1">
      <c r="B293" s="164"/>
      <c r="C293" s="165"/>
      <c r="D293" s="166" t="s">
        <v>71</v>
      </c>
      <c r="E293" s="178" t="s">
        <v>162</v>
      </c>
      <c r="F293" s="178" t="s">
        <v>163</v>
      </c>
      <c r="G293" s="165"/>
      <c r="H293" s="165"/>
      <c r="I293" s="168"/>
      <c r="J293" s="179">
        <f>BK293</f>
        <v>0</v>
      </c>
      <c r="K293" s="165"/>
      <c r="L293" s="170"/>
      <c r="M293" s="171"/>
      <c r="N293" s="172"/>
      <c r="O293" s="172"/>
      <c r="P293" s="173">
        <f>SUM(P294:P326)</f>
        <v>0</v>
      </c>
      <c r="Q293" s="172"/>
      <c r="R293" s="173">
        <f>SUM(R294:R326)</f>
        <v>3.3445004999999997</v>
      </c>
      <c r="S293" s="172"/>
      <c r="T293" s="174">
        <f>SUM(T294:T326)</f>
        <v>0</v>
      </c>
      <c r="AR293" s="175" t="s">
        <v>80</v>
      </c>
      <c r="AT293" s="176" t="s">
        <v>71</v>
      </c>
      <c r="AU293" s="176" t="s">
        <v>80</v>
      </c>
      <c r="AY293" s="175" t="s">
        <v>146</v>
      </c>
      <c r="BK293" s="177">
        <f>SUM(BK294:BK326)</f>
        <v>0</v>
      </c>
    </row>
    <row r="294" spans="1:65" s="2" customFormat="1" ht="24.2" customHeight="1">
      <c r="A294" s="36"/>
      <c r="B294" s="37"/>
      <c r="C294" s="180" t="s">
        <v>698</v>
      </c>
      <c r="D294" s="180" t="s">
        <v>149</v>
      </c>
      <c r="E294" s="181" t="s">
        <v>699</v>
      </c>
      <c r="F294" s="182" t="s">
        <v>700</v>
      </c>
      <c r="G294" s="183" t="s">
        <v>179</v>
      </c>
      <c r="H294" s="184">
        <v>1</v>
      </c>
      <c r="I294" s="185"/>
      <c r="J294" s="186">
        <f>ROUND(I294*H294,2)</f>
        <v>0</v>
      </c>
      <c r="K294" s="182" t="s">
        <v>153</v>
      </c>
      <c r="L294" s="41"/>
      <c r="M294" s="187" t="s">
        <v>19</v>
      </c>
      <c r="N294" s="188" t="s">
        <v>43</v>
      </c>
      <c r="O294" s="66"/>
      <c r="P294" s="189">
        <f>O294*H294</f>
        <v>0</v>
      </c>
      <c r="Q294" s="189">
        <v>0.15540000000000001</v>
      </c>
      <c r="R294" s="189">
        <f>Q294*H294</f>
        <v>0.15540000000000001</v>
      </c>
      <c r="S294" s="189">
        <v>0</v>
      </c>
      <c r="T294" s="19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1" t="s">
        <v>154</v>
      </c>
      <c r="AT294" s="191" t="s">
        <v>149</v>
      </c>
      <c r="AU294" s="191" t="s">
        <v>82</v>
      </c>
      <c r="AY294" s="19" t="s">
        <v>146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80</v>
      </c>
      <c r="BK294" s="192">
        <f>ROUND(I294*H294,2)</f>
        <v>0</v>
      </c>
      <c r="BL294" s="19" t="s">
        <v>154</v>
      </c>
      <c r="BM294" s="191" t="s">
        <v>701</v>
      </c>
    </row>
    <row r="295" spans="1:65" s="2" customFormat="1">
      <c r="A295" s="36"/>
      <c r="B295" s="37"/>
      <c r="C295" s="38"/>
      <c r="D295" s="193" t="s">
        <v>156</v>
      </c>
      <c r="E295" s="38"/>
      <c r="F295" s="194" t="s">
        <v>702</v>
      </c>
      <c r="G295" s="38"/>
      <c r="H295" s="38"/>
      <c r="I295" s="195"/>
      <c r="J295" s="38"/>
      <c r="K295" s="38"/>
      <c r="L295" s="41"/>
      <c r="M295" s="196"/>
      <c r="N295" s="197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156</v>
      </c>
      <c r="AU295" s="19" t="s">
        <v>82</v>
      </c>
    </row>
    <row r="296" spans="1:65" s="2" customFormat="1" ht="16.5" customHeight="1">
      <c r="A296" s="36"/>
      <c r="B296" s="37"/>
      <c r="C296" s="226" t="s">
        <v>703</v>
      </c>
      <c r="D296" s="226" t="s">
        <v>546</v>
      </c>
      <c r="E296" s="227" t="s">
        <v>704</v>
      </c>
      <c r="F296" s="228" t="s">
        <v>705</v>
      </c>
      <c r="G296" s="229" t="s">
        <v>179</v>
      </c>
      <c r="H296" s="230">
        <v>1.02</v>
      </c>
      <c r="I296" s="231"/>
      <c r="J296" s="232">
        <f>ROUND(I296*H296,2)</f>
        <v>0</v>
      </c>
      <c r="K296" s="228" t="s">
        <v>153</v>
      </c>
      <c r="L296" s="233"/>
      <c r="M296" s="234" t="s">
        <v>19</v>
      </c>
      <c r="N296" s="235" t="s">
        <v>43</v>
      </c>
      <c r="O296" s="66"/>
      <c r="P296" s="189">
        <f>O296*H296</f>
        <v>0</v>
      </c>
      <c r="Q296" s="189">
        <v>0.08</v>
      </c>
      <c r="R296" s="189">
        <f>Q296*H296</f>
        <v>8.1600000000000006E-2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201</v>
      </c>
      <c r="AT296" s="191" t="s">
        <v>546</v>
      </c>
      <c r="AU296" s="191" t="s">
        <v>82</v>
      </c>
      <c r="AY296" s="19" t="s">
        <v>146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80</v>
      </c>
      <c r="BK296" s="192">
        <f>ROUND(I296*H296,2)</f>
        <v>0</v>
      </c>
      <c r="BL296" s="19" t="s">
        <v>154</v>
      </c>
      <c r="BM296" s="191" t="s">
        <v>706</v>
      </c>
    </row>
    <row r="297" spans="1:65" s="13" customFormat="1">
      <c r="B297" s="198"/>
      <c r="C297" s="199"/>
      <c r="D297" s="200" t="s">
        <v>158</v>
      </c>
      <c r="E297" s="199"/>
      <c r="F297" s="202" t="s">
        <v>707</v>
      </c>
      <c r="G297" s="199"/>
      <c r="H297" s="203">
        <v>1.02</v>
      </c>
      <c r="I297" s="204"/>
      <c r="J297" s="199"/>
      <c r="K297" s="199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158</v>
      </c>
      <c r="AU297" s="209" t="s">
        <v>82</v>
      </c>
      <c r="AV297" s="13" t="s">
        <v>82</v>
      </c>
      <c r="AW297" s="13" t="s">
        <v>4</v>
      </c>
      <c r="AX297" s="13" t="s">
        <v>80</v>
      </c>
      <c r="AY297" s="209" t="s">
        <v>146</v>
      </c>
    </row>
    <row r="298" spans="1:65" s="2" customFormat="1" ht="24.2" customHeight="1">
      <c r="A298" s="36"/>
      <c r="B298" s="37"/>
      <c r="C298" s="180" t="s">
        <v>708</v>
      </c>
      <c r="D298" s="180" t="s">
        <v>149</v>
      </c>
      <c r="E298" s="181" t="s">
        <v>709</v>
      </c>
      <c r="F298" s="182" t="s">
        <v>710</v>
      </c>
      <c r="G298" s="183" t="s">
        <v>179</v>
      </c>
      <c r="H298" s="184">
        <v>17.5</v>
      </c>
      <c r="I298" s="185"/>
      <c r="J298" s="186">
        <f>ROUND(I298*H298,2)</f>
        <v>0</v>
      </c>
      <c r="K298" s="182" t="s">
        <v>153</v>
      </c>
      <c r="L298" s="41"/>
      <c r="M298" s="187" t="s">
        <v>19</v>
      </c>
      <c r="N298" s="188" t="s">
        <v>43</v>
      </c>
      <c r="O298" s="66"/>
      <c r="P298" s="189">
        <f>O298*H298</f>
        <v>0</v>
      </c>
      <c r="Q298" s="189">
        <v>0.1295</v>
      </c>
      <c r="R298" s="189">
        <f>Q298*H298</f>
        <v>2.2662499999999999</v>
      </c>
      <c r="S298" s="189">
        <v>0</v>
      </c>
      <c r="T298" s="19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154</v>
      </c>
      <c r="AT298" s="191" t="s">
        <v>149</v>
      </c>
      <c r="AU298" s="191" t="s">
        <v>82</v>
      </c>
      <c r="AY298" s="19" t="s">
        <v>146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80</v>
      </c>
      <c r="BK298" s="192">
        <f>ROUND(I298*H298,2)</f>
        <v>0</v>
      </c>
      <c r="BL298" s="19" t="s">
        <v>154</v>
      </c>
      <c r="BM298" s="191" t="s">
        <v>711</v>
      </c>
    </row>
    <row r="299" spans="1:65" s="2" customFormat="1">
      <c r="A299" s="36"/>
      <c r="B299" s="37"/>
      <c r="C299" s="38"/>
      <c r="D299" s="193" t="s">
        <v>156</v>
      </c>
      <c r="E299" s="38"/>
      <c r="F299" s="194" t="s">
        <v>712</v>
      </c>
      <c r="G299" s="38"/>
      <c r="H299" s="38"/>
      <c r="I299" s="195"/>
      <c r="J299" s="38"/>
      <c r="K299" s="38"/>
      <c r="L299" s="41"/>
      <c r="M299" s="196"/>
      <c r="N299" s="197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156</v>
      </c>
      <c r="AU299" s="19" t="s">
        <v>82</v>
      </c>
    </row>
    <row r="300" spans="1:65" s="13" customFormat="1">
      <c r="B300" s="198"/>
      <c r="C300" s="199"/>
      <c r="D300" s="200" t="s">
        <v>158</v>
      </c>
      <c r="E300" s="201" t="s">
        <v>19</v>
      </c>
      <c r="F300" s="202" t="s">
        <v>406</v>
      </c>
      <c r="G300" s="199"/>
      <c r="H300" s="203">
        <v>17.5</v>
      </c>
      <c r="I300" s="204"/>
      <c r="J300" s="199"/>
      <c r="K300" s="199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158</v>
      </c>
      <c r="AU300" s="209" t="s">
        <v>82</v>
      </c>
      <c r="AV300" s="13" t="s">
        <v>82</v>
      </c>
      <c r="AW300" s="13" t="s">
        <v>33</v>
      </c>
      <c r="AX300" s="13" t="s">
        <v>80</v>
      </c>
      <c r="AY300" s="209" t="s">
        <v>146</v>
      </c>
    </row>
    <row r="301" spans="1:65" s="2" customFormat="1" ht="16.5" customHeight="1">
      <c r="A301" s="36"/>
      <c r="B301" s="37"/>
      <c r="C301" s="226" t="s">
        <v>713</v>
      </c>
      <c r="D301" s="226" t="s">
        <v>546</v>
      </c>
      <c r="E301" s="227" t="s">
        <v>714</v>
      </c>
      <c r="F301" s="228" t="s">
        <v>715</v>
      </c>
      <c r="G301" s="229" t="s">
        <v>179</v>
      </c>
      <c r="H301" s="230">
        <v>17.850000000000001</v>
      </c>
      <c r="I301" s="231"/>
      <c r="J301" s="232">
        <f>ROUND(I301*H301,2)</f>
        <v>0</v>
      </c>
      <c r="K301" s="228" t="s">
        <v>153</v>
      </c>
      <c r="L301" s="233"/>
      <c r="M301" s="234" t="s">
        <v>19</v>
      </c>
      <c r="N301" s="235" t="s">
        <v>43</v>
      </c>
      <c r="O301" s="66"/>
      <c r="P301" s="189">
        <f>O301*H301</f>
        <v>0</v>
      </c>
      <c r="Q301" s="189">
        <v>4.4999999999999998E-2</v>
      </c>
      <c r="R301" s="189">
        <f>Q301*H301</f>
        <v>0.80325000000000002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201</v>
      </c>
      <c r="AT301" s="191" t="s">
        <v>546</v>
      </c>
      <c r="AU301" s="191" t="s">
        <v>82</v>
      </c>
      <c r="AY301" s="19" t="s">
        <v>146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80</v>
      </c>
      <c r="BK301" s="192">
        <f>ROUND(I301*H301,2)</f>
        <v>0</v>
      </c>
      <c r="BL301" s="19" t="s">
        <v>154</v>
      </c>
      <c r="BM301" s="191" t="s">
        <v>716</v>
      </c>
    </row>
    <row r="302" spans="1:65" s="13" customFormat="1">
      <c r="B302" s="198"/>
      <c r="C302" s="199"/>
      <c r="D302" s="200" t="s">
        <v>158</v>
      </c>
      <c r="E302" s="199"/>
      <c r="F302" s="202" t="s">
        <v>717</v>
      </c>
      <c r="G302" s="199"/>
      <c r="H302" s="203">
        <v>17.850000000000001</v>
      </c>
      <c r="I302" s="204"/>
      <c r="J302" s="199"/>
      <c r="K302" s="199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158</v>
      </c>
      <c r="AU302" s="209" t="s">
        <v>82</v>
      </c>
      <c r="AV302" s="13" t="s">
        <v>82</v>
      </c>
      <c r="AW302" s="13" t="s">
        <v>4</v>
      </c>
      <c r="AX302" s="13" t="s">
        <v>80</v>
      </c>
      <c r="AY302" s="209" t="s">
        <v>146</v>
      </c>
    </row>
    <row r="303" spans="1:65" s="2" customFormat="1" ht="24.2" customHeight="1">
      <c r="A303" s="36"/>
      <c r="B303" s="37"/>
      <c r="C303" s="180" t="s">
        <v>718</v>
      </c>
      <c r="D303" s="180" t="s">
        <v>149</v>
      </c>
      <c r="E303" s="181" t="s">
        <v>719</v>
      </c>
      <c r="F303" s="182" t="s">
        <v>720</v>
      </c>
      <c r="G303" s="183" t="s">
        <v>179</v>
      </c>
      <c r="H303" s="184">
        <v>18.55</v>
      </c>
      <c r="I303" s="185"/>
      <c r="J303" s="186">
        <f>ROUND(I303*H303,2)</f>
        <v>0</v>
      </c>
      <c r="K303" s="182" t="s">
        <v>153</v>
      </c>
      <c r="L303" s="41"/>
      <c r="M303" s="187" t="s">
        <v>19</v>
      </c>
      <c r="N303" s="188" t="s">
        <v>43</v>
      </c>
      <c r="O303" s="66"/>
      <c r="P303" s="189">
        <f>O303*H303</f>
        <v>0</v>
      </c>
      <c r="Q303" s="189">
        <v>5.0000000000000001E-4</v>
      </c>
      <c r="R303" s="189">
        <f>Q303*H303</f>
        <v>9.2750000000000003E-3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154</v>
      </c>
      <c r="AT303" s="191" t="s">
        <v>149</v>
      </c>
      <c r="AU303" s="191" t="s">
        <v>82</v>
      </c>
      <c r="AY303" s="19" t="s">
        <v>146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80</v>
      </c>
      <c r="BK303" s="192">
        <f>ROUND(I303*H303,2)</f>
        <v>0</v>
      </c>
      <c r="BL303" s="19" t="s">
        <v>154</v>
      </c>
      <c r="BM303" s="191" t="s">
        <v>721</v>
      </c>
    </row>
    <row r="304" spans="1:65" s="2" customFormat="1">
      <c r="A304" s="36"/>
      <c r="B304" s="37"/>
      <c r="C304" s="38"/>
      <c r="D304" s="193" t="s">
        <v>156</v>
      </c>
      <c r="E304" s="38"/>
      <c r="F304" s="194" t="s">
        <v>722</v>
      </c>
      <c r="G304" s="38"/>
      <c r="H304" s="38"/>
      <c r="I304" s="195"/>
      <c r="J304" s="38"/>
      <c r="K304" s="38"/>
      <c r="L304" s="41"/>
      <c r="M304" s="196"/>
      <c r="N304" s="19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156</v>
      </c>
      <c r="AU304" s="19" t="s">
        <v>82</v>
      </c>
    </row>
    <row r="305" spans="1:65" s="2" customFormat="1" ht="16.5" customHeight="1">
      <c r="A305" s="36"/>
      <c r="B305" s="37"/>
      <c r="C305" s="180" t="s">
        <v>723</v>
      </c>
      <c r="D305" s="180" t="s">
        <v>149</v>
      </c>
      <c r="E305" s="181" t="s">
        <v>724</v>
      </c>
      <c r="F305" s="182" t="s">
        <v>725</v>
      </c>
      <c r="G305" s="183" t="s">
        <v>152</v>
      </c>
      <c r="H305" s="184">
        <v>55.99</v>
      </c>
      <c r="I305" s="185"/>
      <c r="J305" s="186">
        <f>ROUND(I305*H305,2)</f>
        <v>0</v>
      </c>
      <c r="K305" s="182" t="s">
        <v>153</v>
      </c>
      <c r="L305" s="41"/>
      <c r="M305" s="187" t="s">
        <v>19</v>
      </c>
      <c r="N305" s="188" t="s">
        <v>43</v>
      </c>
      <c r="O305" s="66"/>
      <c r="P305" s="189">
        <f>O305*H305</f>
        <v>0</v>
      </c>
      <c r="Q305" s="189">
        <v>3.6000000000000002E-4</v>
      </c>
      <c r="R305" s="189">
        <f>Q305*H305</f>
        <v>2.0156400000000001E-2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154</v>
      </c>
      <c r="AT305" s="191" t="s">
        <v>149</v>
      </c>
      <c r="AU305" s="191" t="s">
        <v>82</v>
      </c>
      <c r="AY305" s="19" t="s">
        <v>146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154</v>
      </c>
      <c r="BM305" s="191" t="s">
        <v>726</v>
      </c>
    </row>
    <row r="306" spans="1:65" s="2" customFormat="1">
      <c r="A306" s="36"/>
      <c r="B306" s="37"/>
      <c r="C306" s="38"/>
      <c r="D306" s="193" t="s">
        <v>156</v>
      </c>
      <c r="E306" s="38"/>
      <c r="F306" s="194" t="s">
        <v>727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156</v>
      </c>
      <c r="AU306" s="19" t="s">
        <v>82</v>
      </c>
    </row>
    <row r="307" spans="1:65" s="13" customFormat="1">
      <c r="B307" s="198"/>
      <c r="C307" s="199"/>
      <c r="D307" s="200" t="s">
        <v>158</v>
      </c>
      <c r="E307" s="201" t="s">
        <v>19</v>
      </c>
      <c r="F307" s="202" t="s">
        <v>449</v>
      </c>
      <c r="G307" s="199"/>
      <c r="H307" s="203">
        <v>17.149999999999999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158</v>
      </c>
      <c r="AU307" s="209" t="s">
        <v>82</v>
      </c>
      <c r="AV307" s="13" t="s">
        <v>82</v>
      </c>
      <c r="AW307" s="13" t="s">
        <v>33</v>
      </c>
      <c r="AX307" s="13" t="s">
        <v>72</v>
      </c>
      <c r="AY307" s="209" t="s">
        <v>146</v>
      </c>
    </row>
    <row r="308" spans="1:65" s="13" customFormat="1">
      <c r="B308" s="198"/>
      <c r="C308" s="199"/>
      <c r="D308" s="200" t="s">
        <v>158</v>
      </c>
      <c r="E308" s="201" t="s">
        <v>19</v>
      </c>
      <c r="F308" s="202" t="s">
        <v>450</v>
      </c>
      <c r="G308" s="199"/>
      <c r="H308" s="203">
        <v>24</v>
      </c>
      <c r="I308" s="204"/>
      <c r="J308" s="199"/>
      <c r="K308" s="199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158</v>
      </c>
      <c r="AU308" s="209" t="s">
        <v>82</v>
      </c>
      <c r="AV308" s="13" t="s">
        <v>82</v>
      </c>
      <c r="AW308" s="13" t="s">
        <v>33</v>
      </c>
      <c r="AX308" s="13" t="s">
        <v>72</v>
      </c>
      <c r="AY308" s="209" t="s">
        <v>146</v>
      </c>
    </row>
    <row r="309" spans="1:65" s="13" customFormat="1">
      <c r="B309" s="198"/>
      <c r="C309" s="199"/>
      <c r="D309" s="200" t="s">
        <v>158</v>
      </c>
      <c r="E309" s="201" t="s">
        <v>19</v>
      </c>
      <c r="F309" s="202" t="s">
        <v>451</v>
      </c>
      <c r="G309" s="199"/>
      <c r="H309" s="203">
        <v>14.84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158</v>
      </c>
      <c r="AU309" s="209" t="s">
        <v>82</v>
      </c>
      <c r="AV309" s="13" t="s">
        <v>82</v>
      </c>
      <c r="AW309" s="13" t="s">
        <v>33</v>
      </c>
      <c r="AX309" s="13" t="s">
        <v>72</v>
      </c>
      <c r="AY309" s="209" t="s">
        <v>146</v>
      </c>
    </row>
    <row r="310" spans="1:65" s="14" customFormat="1">
      <c r="B310" s="210"/>
      <c r="C310" s="211"/>
      <c r="D310" s="200" t="s">
        <v>158</v>
      </c>
      <c r="E310" s="212" t="s">
        <v>19</v>
      </c>
      <c r="F310" s="213" t="s">
        <v>161</v>
      </c>
      <c r="G310" s="211"/>
      <c r="H310" s="214">
        <v>55.99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158</v>
      </c>
      <c r="AU310" s="220" t="s">
        <v>82</v>
      </c>
      <c r="AV310" s="14" t="s">
        <v>154</v>
      </c>
      <c r="AW310" s="14" t="s">
        <v>33</v>
      </c>
      <c r="AX310" s="14" t="s">
        <v>80</v>
      </c>
      <c r="AY310" s="220" t="s">
        <v>146</v>
      </c>
    </row>
    <row r="311" spans="1:65" s="2" customFormat="1" ht="16.5" customHeight="1">
      <c r="A311" s="36"/>
      <c r="B311" s="37"/>
      <c r="C311" s="180" t="s">
        <v>728</v>
      </c>
      <c r="D311" s="180" t="s">
        <v>149</v>
      </c>
      <c r="E311" s="181" t="s">
        <v>729</v>
      </c>
      <c r="F311" s="182" t="s">
        <v>730</v>
      </c>
      <c r="G311" s="183" t="s">
        <v>179</v>
      </c>
      <c r="H311" s="184">
        <v>18.55</v>
      </c>
      <c r="I311" s="185"/>
      <c r="J311" s="186">
        <f>ROUND(I311*H311,2)</f>
        <v>0</v>
      </c>
      <c r="K311" s="182" t="s">
        <v>153</v>
      </c>
      <c r="L311" s="41"/>
      <c r="M311" s="187" t="s">
        <v>19</v>
      </c>
      <c r="N311" s="188" t="s">
        <v>43</v>
      </c>
      <c r="O311" s="66"/>
      <c r="P311" s="189">
        <f>O311*H311</f>
        <v>0</v>
      </c>
      <c r="Q311" s="189">
        <v>0</v>
      </c>
      <c r="R311" s="189">
        <f>Q311*H311</f>
        <v>0</v>
      </c>
      <c r="S311" s="189">
        <v>0</v>
      </c>
      <c r="T311" s="19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154</v>
      </c>
      <c r="AT311" s="191" t="s">
        <v>149</v>
      </c>
      <c r="AU311" s="191" t="s">
        <v>82</v>
      </c>
      <c r="AY311" s="19" t="s">
        <v>146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80</v>
      </c>
      <c r="BK311" s="192">
        <f>ROUND(I311*H311,2)</f>
        <v>0</v>
      </c>
      <c r="BL311" s="19" t="s">
        <v>154</v>
      </c>
      <c r="BM311" s="191" t="s">
        <v>731</v>
      </c>
    </row>
    <row r="312" spans="1:65" s="2" customFormat="1">
      <c r="A312" s="36"/>
      <c r="B312" s="37"/>
      <c r="C312" s="38"/>
      <c r="D312" s="193" t="s">
        <v>156</v>
      </c>
      <c r="E312" s="38"/>
      <c r="F312" s="194" t="s">
        <v>732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156</v>
      </c>
      <c r="AU312" s="19" t="s">
        <v>82</v>
      </c>
    </row>
    <row r="313" spans="1:65" s="2" customFormat="1" ht="24.2" customHeight="1">
      <c r="A313" s="36"/>
      <c r="B313" s="37"/>
      <c r="C313" s="180" t="s">
        <v>733</v>
      </c>
      <c r="D313" s="180" t="s">
        <v>149</v>
      </c>
      <c r="E313" s="181" t="s">
        <v>734</v>
      </c>
      <c r="F313" s="182" t="s">
        <v>735</v>
      </c>
      <c r="G313" s="183" t="s">
        <v>152</v>
      </c>
      <c r="H313" s="184">
        <v>384</v>
      </c>
      <c r="I313" s="185"/>
      <c r="J313" s="186">
        <f>ROUND(I313*H313,2)</f>
        <v>0</v>
      </c>
      <c r="K313" s="182" t="s">
        <v>153</v>
      </c>
      <c r="L313" s="41"/>
      <c r="M313" s="187" t="s">
        <v>19</v>
      </c>
      <c r="N313" s="188" t="s">
        <v>43</v>
      </c>
      <c r="O313" s="66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154</v>
      </c>
      <c r="AT313" s="191" t="s">
        <v>149</v>
      </c>
      <c r="AU313" s="191" t="s">
        <v>82</v>
      </c>
      <c r="AY313" s="19" t="s">
        <v>146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80</v>
      </c>
      <c r="BK313" s="192">
        <f>ROUND(I313*H313,2)</f>
        <v>0</v>
      </c>
      <c r="BL313" s="19" t="s">
        <v>154</v>
      </c>
      <c r="BM313" s="191" t="s">
        <v>736</v>
      </c>
    </row>
    <row r="314" spans="1:65" s="2" customFormat="1">
      <c r="A314" s="36"/>
      <c r="B314" s="37"/>
      <c r="C314" s="38"/>
      <c r="D314" s="193" t="s">
        <v>156</v>
      </c>
      <c r="E314" s="38"/>
      <c r="F314" s="194" t="s">
        <v>737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156</v>
      </c>
      <c r="AU314" s="19" t="s">
        <v>82</v>
      </c>
    </row>
    <row r="315" spans="1:65" s="13" customFormat="1">
      <c r="B315" s="198"/>
      <c r="C315" s="199"/>
      <c r="D315" s="200" t="s">
        <v>158</v>
      </c>
      <c r="E315" s="201" t="s">
        <v>19</v>
      </c>
      <c r="F315" s="202" t="s">
        <v>738</v>
      </c>
      <c r="G315" s="199"/>
      <c r="H315" s="203">
        <v>384</v>
      </c>
      <c r="I315" s="204"/>
      <c r="J315" s="199"/>
      <c r="K315" s="199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158</v>
      </c>
      <c r="AU315" s="209" t="s">
        <v>82</v>
      </c>
      <c r="AV315" s="13" t="s">
        <v>82</v>
      </c>
      <c r="AW315" s="13" t="s">
        <v>33</v>
      </c>
      <c r="AX315" s="13" t="s">
        <v>80</v>
      </c>
      <c r="AY315" s="209" t="s">
        <v>146</v>
      </c>
    </row>
    <row r="316" spans="1:65" s="2" customFormat="1" ht="24.2" customHeight="1">
      <c r="A316" s="36"/>
      <c r="B316" s="37"/>
      <c r="C316" s="180" t="s">
        <v>739</v>
      </c>
      <c r="D316" s="180" t="s">
        <v>149</v>
      </c>
      <c r="E316" s="181" t="s">
        <v>740</v>
      </c>
      <c r="F316" s="182" t="s">
        <v>741</v>
      </c>
      <c r="G316" s="183" t="s">
        <v>152</v>
      </c>
      <c r="H316" s="184">
        <v>23040</v>
      </c>
      <c r="I316" s="185"/>
      <c r="J316" s="186">
        <f>ROUND(I316*H316,2)</f>
        <v>0</v>
      </c>
      <c r="K316" s="182" t="s">
        <v>153</v>
      </c>
      <c r="L316" s="41"/>
      <c r="M316" s="187" t="s">
        <v>19</v>
      </c>
      <c r="N316" s="188" t="s">
        <v>43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154</v>
      </c>
      <c r="AT316" s="191" t="s">
        <v>149</v>
      </c>
      <c r="AU316" s="191" t="s">
        <v>82</v>
      </c>
      <c r="AY316" s="19" t="s">
        <v>146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80</v>
      </c>
      <c r="BK316" s="192">
        <f>ROUND(I316*H316,2)</f>
        <v>0</v>
      </c>
      <c r="BL316" s="19" t="s">
        <v>154</v>
      </c>
      <c r="BM316" s="191" t="s">
        <v>742</v>
      </c>
    </row>
    <row r="317" spans="1:65" s="2" customFormat="1">
      <c r="A317" s="36"/>
      <c r="B317" s="37"/>
      <c r="C317" s="38"/>
      <c r="D317" s="193" t="s">
        <v>156</v>
      </c>
      <c r="E317" s="38"/>
      <c r="F317" s="194" t="s">
        <v>743</v>
      </c>
      <c r="G317" s="38"/>
      <c r="H317" s="38"/>
      <c r="I317" s="195"/>
      <c r="J317" s="38"/>
      <c r="K317" s="38"/>
      <c r="L317" s="41"/>
      <c r="M317" s="196"/>
      <c r="N317" s="19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156</v>
      </c>
      <c r="AU317" s="19" t="s">
        <v>82</v>
      </c>
    </row>
    <row r="318" spans="1:65" s="13" customFormat="1">
      <c r="B318" s="198"/>
      <c r="C318" s="199"/>
      <c r="D318" s="200" t="s">
        <v>158</v>
      </c>
      <c r="E318" s="201" t="s">
        <v>19</v>
      </c>
      <c r="F318" s="202" t="s">
        <v>744</v>
      </c>
      <c r="G318" s="199"/>
      <c r="H318" s="203">
        <v>23040</v>
      </c>
      <c r="I318" s="204"/>
      <c r="J318" s="199"/>
      <c r="K318" s="199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158</v>
      </c>
      <c r="AU318" s="209" t="s">
        <v>82</v>
      </c>
      <c r="AV318" s="13" t="s">
        <v>82</v>
      </c>
      <c r="AW318" s="13" t="s">
        <v>33</v>
      </c>
      <c r="AX318" s="13" t="s">
        <v>80</v>
      </c>
      <c r="AY318" s="209" t="s">
        <v>146</v>
      </c>
    </row>
    <row r="319" spans="1:65" s="2" customFormat="1" ht="24.2" customHeight="1">
      <c r="A319" s="36"/>
      <c r="B319" s="37"/>
      <c r="C319" s="180" t="s">
        <v>745</v>
      </c>
      <c r="D319" s="180" t="s">
        <v>149</v>
      </c>
      <c r="E319" s="181" t="s">
        <v>746</v>
      </c>
      <c r="F319" s="182" t="s">
        <v>747</v>
      </c>
      <c r="G319" s="183" t="s">
        <v>152</v>
      </c>
      <c r="H319" s="184">
        <v>384</v>
      </c>
      <c r="I319" s="185"/>
      <c r="J319" s="186">
        <f>ROUND(I319*H319,2)</f>
        <v>0</v>
      </c>
      <c r="K319" s="182" t="s">
        <v>153</v>
      </c>
      <c r="L319" s="41"/>
      <c r="M319" s="187" t="s">
        <v>19</v>
      </c>
      <c r="N319" s="188" t="s">
        <v>43</v>
      </c>
      <c r="O319" s="66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154</v>
      </c>
      <c r="AT319" s="191" t="s">
        <v>149</v>
      </c>
      <c r="AU319" s="191" t="s">
        <v>82</v>
      </c>
      <c r="AY319" s="19" t="s">
        <v>146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80</v>
      </c>
      <c r="BK319" s="192">
        <f>ROUND(I319*H319,2)</f>
        <v>0</v>
      </c>
      <c r="BL319" s="19" t="s">
        <v>154</v>
      </c>
      <c r="BM319" s="191" t="s">
        <v>748</v>
      </c>
    </row>
    <row r="320" spans="1:65" s="2" customFormat="1">
      <c r="A320" s="36"/>
      <c r="B320" s="37"/>
      <c r="C320" s="38"/>
      <c r="D320" s="193" t="s">
        <v>156</v>
      </c>
      <c r="E320" s="38"/>
      <c r="F320" s="194" t="s">
        <v>749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156</v>
      </c>
      <c r="AU320" s="19" t="s">
        <v>82</v>
      </c>
    </row>
    <row r="321" spans="1:65" s="2" customFormat="1" ht="24.2" customHeight="1">
      <c r="A321" s="36"/>
      <c r="B321" s="37"/>
      <c r="C321" s="180" t="s">
        <v>750</v>
      </c>
      <c r="D321" s="180" t="s">
        <v>149</v>
      </c>
      <c r="E321" s="181" t="s">
        <v>751</v>
      </c>
      <c r="F321" s="182" t="s">
        <v>752</v>
      </c>
      <c r="G321" s="183" t="s">
        <v>152</v>
      </c>
      <c r="H321" s="184">
        <v>5.84</v>
      </c>
      <c r="I321" s="185"/>
      <c r="J321" s="186">
        <f>ROUND(I321*H321,2)</f>
        <v>0</v>
      </c>
      <c r="K321" s="182" t="s">
        <v>153</v>
      </c>
      <c r="L321" s="41"/>
      <c r="M321" s="187" t="s">
        <v>19</v>
      </c>
      <c r="N321" s="188" t="s">
        <v>43</v>
      </c>
      <c r="O321" s="66"/>
      <c r="P321" s="189">
        <f>O321*H321</f>
        <v>0</v>
      </c>
      <c r="Q321" s="189">
        <v>1.2999999999999999E-4</v>
      </c>
      <c r="R321" s="189">
        <f>Q321*H321</f>
        <v>7.5919999999999991E-4</v>
      </c>
      <c r="S321" s="189">
        <v>0</v>
      </c>
      <c r="T321" s="19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1" t="s">
        <v>154</v>
      </c>
      <c r="AT321" s="191" t="s">
        <v>149</v>
      </c>
      <c r="AU321" s="191" t="s">
        <v>82</v>
      </c>
      <c r="AY321" s="19" t="s">
        <v>146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80</v>
      </c>
      <c r="BK321" s="192">
        <f>ROUND(I321*H321,2)</f>
        <v>0</v>
      </c>
      <c r="BL321" s="19" t="s">
        <v>154</v>
      </c>
      <c r="BM321" s="191" t="s">
        <v>753</v>
      </c>
    </row>
    <row r="322" spans="1:65" s="2" customFormat="1">
      <c r="A322" s="36"/>
      <c r="B322" s="37"/>
      <c r="C322" s="38"/>
      <c r="D322" s="193" t="s">
        <v>156</v>
      </c>
      <c r="E322" s="38"/>
      <c r="F322" s="194" t="s">
        <v>754</v>
      </c>
      <c r="G322" s="38"/>
      <c r="H322" s="38"/>
      <c r="I322" s="195"/>
      <c r="J322" s="38"/>
      <c r="K322" s="38"/>
      <c r="L322" s="41"/>
      <c r="M322" s="196"/>
      <c r="N322" s="19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156</v>
      </c>
      <c r="AU322" s="19" t="s">
        <v>82</v>
      </c>
    </row>
    <row r="323" spans="1:65" s="13" customFormat="1">
      <c r="B323" s="198"/>
      <c r="C323" s="199"/>
      <c r="D323" s="200" t="s">
        <v>158</v>
      </c>
      <c r="E323" s="201" t="s">
        <v>19</v>
      </c>
      <c r="F323" s="202" t="s">
        <v>755</v>
      </c>
      <c r="G323" s="199"/>
      <c r="H323" s="203">
        <v>5.84</v>
      </c>
      <c r="I323" s="204"/>
      <c r="J323" s="199"/>
      <c r="K323" s="199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158</v>
      </c>
      <c r="AU323" s="209" t="s">
        <v>82</v>
      </c>
      <c r="AV323" s="13" t="s">
        <v>82</v>
      </c>
      <c r="AW323" s="13" t="s">
        <v>33</v>
      </c>
      <c r="AX323" s="13" t="s">
        <v>80</v>
      </c>
      <c r="AY323" s="209" t="s">
        <v>146</v>
      </c>
    </row>
    <row r="324" spans="1:65" s="2" customFormat="1" ht="24.2" customHeight="1">
      <c r="A324" s="36"/>
      <c r="B324" s="37"/>
      <c r="C324" s="180" t="s">
        <v>756</v>
      </c>
      <c r="D324" s="180" t="s">
        <v>149</v>
      </c>
      <c r="E324" s="181" t="s">
        <v>757</v>
      </c>
      <c r="F324" s="182" t="s">
        <v>758</v>
      </c>
      <c r="G324" s="183" t="s">
        <v>152</v>
      </c>
      <c r="H324" s="184">
        <v>260.33</v>
      </c>
      <c r="I324" s="185"/>
      <c r="J324" s="186">
        <f>ROUND(I324*H324,2)</f>
        <v>0</v>
      </c>
      <c r="K324" s="182" t="s">
        <v>153</v>
      </c>
      <c r="L324" s="41"/>
      <c r="M324" s="187" t="s">
        <v>19</v>
      </c>
      <c r="N324" s="188" t="s">
        <v>43</v>
      </c>
      <c r="O324" s="66"/>
      <c r="P324" s="189">
        <f>O324*H324</f>
        <v>0</v>
      </c>
      <c r="Q324" s="189">
        <v>3.0000000000000001E-5</v>
      </c>
      <c r="R324" s="189">
        <f>Q324*H324</f>
        <v>7.8098999999999998E-3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154</v>
      </c>
      <c r="AT324" s="191" t="s">
        <v>149</v>
      </c>
      <c r="AU324" s="191" t="s">
        <v>82</v>
      </c>
      <c r="AY324" s="19" t="s">
        <v>146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154</v>
      </c>
      <c r="BM324" s="191" t="s">
        <v>759</v>
      </c>
    </row>
    <row r="325" spans="1:65" s="2" customFormat="1">
      <c r="A325" s="36"/>
      <c r="B325" s="37"/>
      <c r="C325" s="38"/>
      <c r="D325" s="193" t="s">
        <v>156</v>
      </c>
      <c r="E325" s="38"/>
      <c r="F325" s="194" t="s">
        <v>760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156</v>
      </c>
      <c r="AU325" s="19" t="s">
        <v>82</v>
      </c>
    </row>
    <row r="326" spans="1:65" s="13" customFormat="1" ht="33.75">
      <c r="B326" s="198"/>
      <c r="C326" s="199"/>
      <c r="D326" s="200" t="s">
        <v>158</v>
      </c>
      <c r="E326" s="201" t="s">
        <v>19</v>
      </c>
      <c r="F326" s="202" t="s">
        <v>761</v>
      </c>
      <c r="G326" s="199"/>
      <c r="H326" s="203">
        <v>260.33</v>
      </c>
      <c r="I326" s="204"/>
      <c r="J326" s="199"/>
      <c r="K326" s="199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158</v>
      </c>
      <c r="AU326" s="209" t="s">
        <v>82</v>
      </c>
      <c r="AV326" s="13" t="s">
        <v>82</v>
      </c>
      <c r="AW326" s="13" t="s">
        <v>33</v>
      </c>
      <c r="AX326" s="13" t="s">
        <v>80</v>
      </c>
      <c r="AY326" s="209" t="s">
        <v>146</v>
      </c>
    </row>
    <row r="327" spans="1:65" s="12" customFormat="1" ht="22.9" customHeight="1">
      <c r="B327" s="164"/>
      <c r="C327" s="165"/>
      <c r="D327" s="166" t="s">
        <v>71</v>
      </c>
      <c r="E327" s="178" t="s">
        <v>228</v>
      </c>
      <c r="F327" s="178" t="s">
        <v>229</v>
      </c>
      <c r="G327" s="165"/>
      <c r="H327" s="165"/>
      <c r="I327" s="168"/>
      <c r="J327" s="179">
        <f>BK327</f>
        <v>0</v>
      </c>
      <c r="K327" s="165"/>
      <c r="L327" s="170"/>
      <c r="M327" s="171"/>
      <c r="N327" s="172"/>
      <c r="O327" s="172"/>
      <c r="P327" s="173">
        <f>SUM(P328:P338)</f>
        <v>0</v>
      </c>
      <c r="Q327" s="172"/>
      <c r="R327" s="173">
        <f>SUM(R328:R338)</f>
        <v>0</v>
      </c>
      <c r="S327" s="172"/>
      <c r="T327" s="174">
        <f>SUM(T328:T338)</f>
        <v>0</v>
      </c>
      <c r="AR327" s="175" t="s">
        <v>80</v>
      </c>
      <c r="AT327" s="176" t="s">
        <v>71</v>
      </c>
      <c r="AU327" s="176" t="s">
        <v>80</v>
      </c>
      <c r="AY327" s="175" t="s">
        <v>146</v>
      </c>
      <c r="BK327" s="177">
        <f>SUM(BK328:BK338)</f>
        <v>0</v>
      </c>
    </row>
    <row r="328" spans="1:65" s="2" customFormat="1" ht="21.75" customHeight="1">
      <c r="A328" s="36"/>
      <c r="B328" s="37"/>
      <c r="C328" s="180" t="s">
        <v>762</v>
      </c>
      <c r="D328" s="180" t="s">
        <v>149</v>
      </c>
      <c r="E328" s="181" t="s">
        <v>231</v>
      </c>
      <c r="F328" s="182" t="s">
        <v>232</v>
      </c>
      <c r="G328" s="183" t="s">
        <v>233</v>
      </c>
      <c r="H328" s="184">
        <v>13.747</v>
      </c>
      <c r="I328" s="185"/>
      <c r="J328" s="186">
        <f>ROUND(I328*H328,2)</f>
        <v>0</v>
      </c>
      <c r="K328" s="182" t="s">
        <v>153</v>
      </c>
      <c r="L328" s="41"/>
      <c r="M328" s="187" t="s">
        <v>19</v>
      </c>
      <c r="N328" s="188" t="s">
        <v>43</v>
      </c>
      <c r="O328" s="66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154</v>
      </c>
      <c r="AT328" s="191" t="s">
        <v>149</v>
      </c>
      <c r="AU328" s="191" t="s">
        <v>82</v>
      </c>
      <c r="AY328" s="19" t="s">
        <v>146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154</v>
      </c>
      <c r="BM328" s="191" t="s">
        <v>763</v>
      </c>
    </row>
    <row r="329" spans="1:65" s="2" customFormat="1">
      <c r="A329" s="36"/>
      <c r="B329" s="37"/>
      <c r="C329" s="38"/>
      <c r="D329" s="193" t="s">
        <v>156</v>
      </c>
      <c r="E329" s="38"/>
      <c r="F329" s="194" t="s">
        <v>235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156</v>
      </c>
      <c r="AU329" s="19" t="s">
        <v>82</v>
      </c>
    </row>
    <row r="330" spans="1:65" s="2" customFormat="1" ht="24.2" customHeight="1">
      <c r="A330" s="36"/>
      <c r="B330" s="37"/>
      <c r="C330" s="180" t="s">
        <v>764</v>
      </c>
      <c r="D330" s="180" t="s">
        <v>149</v>
      </c>
      <c r="E330" s="181" t="s">
        <v>237</v>
      </c>
      <c r="F330" s="182" t="s">
        <v>238</v>
      </c>
      <c r="G330" s="183" t="s">
        <v>233</v>
      </c>
      <c r="H330" s="184">
        <v>398.66300000000001</v>
      </c>
      <c r="I330" s="185"/>
      <c r="J330" s="186">
        <f>ROUND(I330*H330,2)</f>
        <v>0</v>
      </c>
      <c r="K330" s="182" t="s">
        <v>153</v>
      </c>
      <c r="L330" s="41"/>
      <c r="M330" s="187" t="s">
        <v>19</v>
      </c>
      <c r="N330" s="188" t="s">
        <v>43</v>
      </c>
      <c r="O330" s="66"/>
      <c r="P330" s="189">
        <f>O330*H330</f>
        <v>0</v>
      </c>
      <c r="Q330" s="189">
        <v>0</v>
      </c>
      <c r="R330" s="189">
        <f>Q330*H330</f>
        <v>0</v>
      </c>
      <c r="S330" s="189">
        <v>0</v>
      </c>
      <c r="T330" s="190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1" t="s">
        <v>154</v>
      </c>
      <c r="AT330" s="191" t="s">
        <v>149</v>
      </c>
      <c r="AU330" s="191" t="s">
        <v>82</v>
      </c>
      <c r="AY330" s="19" t="s">
        <v>146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9" t="s">
        <v>80</v>
      </c>
      <c r="BK330" s="192">
        <f>ROUND(I330*H330,2)</f>
        <v>0</v>
      </c>
      <c r="BL330" s="19" t="s">
        <v>154</v>
      </c>
      <c r="BM330" s="191" t="s">
        <v>765</v>
      </c>
    </row>
    <row r="331" spans="1:65" s="2" customFormat="1">
      <c r="A331" s="36"/>
      <c r="B331" s="37"/>
      <c r="C331" s="38"/>
      <c r="D331" s="193" t="s">
        <v>156</v>
      </c>
      <c r="E331" s="38"/>
      <c r="F331" s="194" t="s">
        <v>240</v>
      </c>
      <c r="G331" s="38"/>
      <c r="H331" s="38"/>
      <c r="I331" s="195"/>
      <c r="J331" s="38"/>
      <c r="K331" s="38"/>
      <c r="L331" s="41"/>
      <c r="M331" s="196"/>
      <c r="N331" s="19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156</v>
      </c>
      <c r="AU331" s="19" t="s">
        <v>82</v>
      </c>
    </row>
    <row r="332" spans="1:65" s="13" customFormat="1">
      <c r="B332" s="198"/>
      <c r="C332" s="199"/>
      <c r="D332" s="200" t="s">
        <v>158</v>
      </c>
      <c r="E332" s="201" t="s">
        <v>19</v>
      </c>
      <c r="F332" s="202" t="s">
        <v>766</v>
      </c>
      <c r="G332" s="199"/>
      <c r="H332" s="203">
        <v>398.66300000000001</v>
      </c>
      <c r="I332" s="204"/>
      <c r="J332" s="199"/>
      <c r="K332" s="199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158</v>
      </c>
      <c r="AU332" s="209" t="s">
        <v>82</v>
      </c>
      <c r="AV332" s="13" t="s">
        <v>82</v>
      </c>
      <c r="AW332" s="13" t="s">
        <v>33</v>
      </c>
      <c r="AX332" s="13" t="s">
        <v>80</v>
      </c>
      <c r="AY332" s="209" t="s">
        <v>146</v>
      </c>
    </row>
    <row r="333" spans="1:65" s="2" customFormat="1" ht="24.2" customHeight="1">
      <c r="A333" s="36"/>
      <c r="B333" s="37"/>
      <c r="C333" s="180" t="s">
        <v>767</v>
      </c>
      <c r="D333" s="180" t="s">
        <v>149</v>
      </c>
      <c r="E333" s="181" t="s">
        <v>249</v>
      </c>
      <c r="F333" s="182" t="s">
        <v>250</v>
      </c>
      <c r="G333" s="183" t="s">
        <v>233</v>
      </c>
      <c r="H333" s="184">
        <v>10.481999999999999</v>
      </c>
      <c r="I333" s="185"/>
      <c r="J333" s="186">
        <f>ROUND(I333*H333,2)</f>
        <v>0</v>
      </c>
      <c r="K333" s="182" t="s">
        <v>153</v>
      </c>
      <c r="L333" s="41"/>
      <c r="M333" s="187" t="s">
        <v>19</v>
      </c>
      <c r="N333" s="188" t="s">
        <v>43</v>
      </c>
      <c r="O333" s="66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154</v>
      </c>
      <c r="AT333" s="191" t="s">
        <v>149</v>
      </c>
      <c r="AU333" s="191" t="s">
        <v>82</v>
      </c>
      <c r="AY333" s="19" t="s">
        <v>146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80</v>
      </c>
      <c r="BK333" s="192">
        <f>ROUND(I333*H333,2)</f>
        <v>0</v>
      </c>
      <c r="BL333" s="19" t="s">
        <v>154</v>
      </c>
      <c r="BM333" s="191" t="s">
        <v>768</v>
      </c>
    </row>
    <row r="334" spans="1:65" s="2" customFormat="1">
      <c r="A334" s="36"/>
      <c r="B334" s="37"/>
      <c r="C334" s="38"/>
      <c r="D334" s="193" t="s">
        <v>156</v>
      </c>
      <c r="E334" s="38"/>
      <c r="F334" s="194" t="s">
        <v>252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156</v>
      </c>
      <c r="AU334" s="19" t="s">
        <v>82</v>
      </c>
    </row>
    <row r="335" spans="1:65" s="13" customFormat="1">
      <c r="B335" s="198"/>
      <c r="C335" s="199"/>
      <c r="D335" s="200" t="s">
        <v>158</v>
      </c>
      <c r="E335" s="201" t="s">
        <v>19</v>
      </c>
      <c r="F335" s="202" t="s">
        <v>769</v>
      </c>
      <c r="G335" s="199"/>
      <c r="H335" s="203">
        <v>10.481999999999999</v>
      </c>
      <c r="I335" s="204"/>
      <c r="J335" s="199"/>
      <c r="K335" s="199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158</v>
      </c>
      <c r="AU335" s="209" t="s">
        <v>82</v>
      </c>
      <c r="AV335" s="13" t="s">
        <v>82</v>
      </c>
      <c r="AW335" s="13" t="s">
        <v>33</v>
      </c>
      <c r="AX335" s="13" t="s">
        <v>80</v>
      </c>
      <c r="AY335" s="209" t="s">
        <v>146</v>
      </c>
    </row>
    <row r="336" spans="1:65" s="2" customFormat="1" ht="24.2" customHeight="1">
      <c r="A336" s="36"/>
      <c r="B336" s="37"/>
      <c r="C336" s="180" t="s">
        <v>770</v>
      </c>
      <c r="D336" s="180" t="s">
        <v>149</v>
      </c>
      <c r="E336" s="181" t="s">
        <v>771</v>
      </c>
      <c r="F336" s="182" t="s">
        <v>772</v>
      </c>
      <c r="G336" s="183" t="s">
        <v>233</v>
      </c>
      <c r="H336" s="184">
        <v>3.2650000000000001</v>
      </c>
      <c r="I336" s="185"/>
      <c r="J336" s="186">
        <f>ROUND(I336*H336,2)</f>
        <v>0</v>
      </c>
      <c r="K336" s="182" t="s">
        <v>153</v>
      </c>
      <c r="L336" s="41"/>
      <c r="M336" s="187" t="s">
        <v>19</v>
      </c>
      <c r="N336" s="188" t="s">
        <v>43</v>
      </c>
      <c r="O336" s="66"/>
      <c r="P336" s="189">
        <f>O336*H336</f>
        <v>0</v>
      </c>
      <c r="Q336" s="189">
        <v>0</v>
      </c>
      <c r="R336" s="189">
        <f>Q336*H336</f>
        <v>0</v>
      </c>
      <c r="S336" s="189">
        <v>0</v>
      </c>
      <c r="T336" s="19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154</v>
      </c>
      <c r="AT336" s="191" t="s">
        <v>149</v>
      </c>
      <c r="AU336" s="191" t="s">
        <v>82</v>
      </c>
      <c r="AY336" s="19" t="s">
        <v>146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80</v>
      </c>
      <c r="BK336" s="192">
        <f>ROUND(I336*H336,2)</f>
        <v>0</v>
      </c>
      <c r="BL336" s="19" t="s">
        <v>154</v>
      </c>
      <c r="BM336" s="191" t="s">
        <v>773</v>
      </c>
    </row>
    <row r="337" spans="1:65" s="2" customFormat="1">
      <c r="A337" s="36"/>
      <c r="B337" s="37"/>
      <c r="C337" s="38"/>
      <c r="D337" s="193" t="s">
        <v>156</v>
      </c>
      <c r="E337" s="38"/>
      <c r="F337" s="194" t="s">
        <v>774</v>
      </c>
      <c r="G337" s="38"/>
      <c r="H337" s="38"/>
      <c r="I337" s="195"/>
      <c r="J337" s="38"/>
      <c r="K337" s="38"/>
      <c r="L337" s="41"/>
      <c r="M337" s="196"/>
      <c r="N337" s="197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156</v>
      </c>
      <c r="AU337" s="19" t="s">
        <v>82</v>
      </c>
    </row>
    <row r="338" spans="1:65" s="13" customFormat="1">
      <c r="B338" s="198"/>
      <c r="C338" s="199"/>
      <c r="D338" s="200" t="s">
        <v>158</v>
      </c>
      <c r="E338" s="201" t="s">
        <v>19</v>
      </c>
      <c r="F338" s="202" t="s">
        <v>775</v>
      </c>
      <c r="G338" s="199"/>
      <c r="H338" s="203">
        <v>3.2650000000000001</v>
      </c>
      <c r="I338" s="204"/>
      <c r="J338" s="199"/>
      <c r="K338" s="199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158</v>
      </c>
      <c r="AU338" s="209" t="s">
        <v>82</v>
      </c>
      <c r="AV338" s="13" t="s">
        <v>82</v>
      </c>
      <c r="AW338" s="13" t="s">
        <v>33</v>
      </c>
      <c r="AX338" s="13" t="s">
        <v>80</v>
      </c>
      <c r="AY338" s="209" t="s">
        <v>146</v>
      </c>
    </row>
    <row r="339" spans="1:65" s="12" customFormat="1" ht="22.9" customHeight="1">
      <c r="B339" s="164"/>
      <c r="C339" s="165"/>
      <c r="D339" s="166" t="s">
        <v>71</v>
      </c>
      <c r="E339" s="178" t="s">
        <v>776</v>
      </c>
      <c r="F339" s="178" t="s">
        <v>777</v>
      </c>
      <c r="G339" s="165"/>
      <c r="H339" s="165"/>
      <c r="I339" s="168"/>
      <c r="J339" s="179">
        <f>BK339</f>
        <v>0</v>
      </c>
      <c r="K339" s="165"/>
      <c r="L339" s="170"/>
      <c r="M339" s="171"/>
      <c r="N339" s="172"/>
      <c r="O339" s="172"/>
      <c r="P339" s="173">
        <f>SUM(P340:P341)</f>
        <v>0</v>
      </c>
      <c r="Q339" s="172"/>
      <c r="R339" s="173">
        <f>SUM(R340:R341)</f>
        <v>0</v>
      </c>
      <c r="S339" s="172"/>
      <c r="T339" s="174">
        <f>SUM(T340:T341)</f>
        <v>0</v>
      </c>
      <c r="AR339" s="175" t="s">
        <v>80</v>
      </c>
      <c r="AT339" s="176" t="s">
        <v>71</v>
      </c>
      <c r="AU339" s="176" t="s">
        <v>80</v>
      </c>
      <c r="AY339" s="175" t="s">
        <v>146</v>
      </c>
      <c r="BK339" s="177">
        <f>SUM(BK340:BK341)</f>
        <v>0</v>
      </c>
    </row>
    <row r="340" spans="1:65" s="2" customFormat="1" ht="33" customHeight="1">
      <c r="A340" s="36"/>
      <c r="B340" s="37"/>
      <c r="C340" s="180" t="s">
        <v>778</v>
      </c>
      <c r="D340" s="180" t="s">
        <v>149</v>
      </c>
      <c r="E340" s="181" t="s">
        <v>779</v>
      </c>
      <c r="F340" s="182" t="s">
        <v>780</v>
      </c>
      <c r="G340" s="183" t="s">
        <v>233</v>
      </c>
      <c r="H340" s="184">
        <v>57.19</v>
      </c>
      <c r="I340" s="185"/>
      <c r="J340" s="186">
        <f>ROUND(I340*H340,2)</f>
        <v>0</v>
      </c>
      <c r="K340" s="182" t="s">
        <v>153</v>
      </c>
      <c r="L340" s="41"/>
      <c r="M340" s="187" t="s">
        <v>19</v>
      </c>
      <c r="N340" s="188" t="s">
        <v>43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154</v>
      </c>
      <c r="AT340" s="191" t="s">
        <v>149</v>
      </c>
      <c r="AU340" s="191" t="s">
        <v>82</v>
      </c>
      <c r="AY340" s="19" t="s">
        <v>146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80</v>
      </c>
      <c r="BK340" s="192">
        <f>ROUND(I340*H340,2)</f>
        <v>0</v>
      </c>
      <c r="BL340" s="19" t="s">
        <v>154</v>
      </c>
      <c r="BM340" s="191" t="s">
        <v>781</v>
      </c>
    </row>
    <row r="341" spans="1:65" s="2" customFormat="1">
      <c r="A341" s="36"/>
      <c r="B341" s="37"/>
      <c r="C341" s="38"/>
      <c r="D341" s="193" t="s">
        <v>156</v>
      </c>
      <c r="E341" s="38"/>
      <c r="F341" s="194" t="s">
        <v>782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156</v>
      </c>
      <c r="AU341" s="19" t="s">
        <v>82</v>
      </c>
    </row>
    <row r="342" spans="1:65" s="12" customFormat="1" ht="25.9" customHeight="1">
      <c r="B342" s="164"/>
      <c r="C342" s="165"/>
      <c r="D342" s="166" t="s">
        <v>71</v>
      </c>
      <c r="E342" s="167" t="s">
        <v>254</v>
      </c>
      <c r="F342" s="167" t="s">
        <v>255</v>
      </c>
      <c r="G342" s="165"/>
      <c r="H342" s="165"/>
      <c r="I342" s="168"/>
      <c r="J342" s="169">
        <f>BK342</f>
        <v>0</v>
      </c>
      <c r="K342" s="165"/>
      <c r="L342" s="170"/>
      <c r="M342" s="171"/>
      <c r="N342" s="172"/>
      <c r="O342" s="172"/>
      <c r="P342" s="173">
        <f>P343+P350+P375+P399+P429+P450+P495+P517</f>
        <v>0</v>
      </c>
      <c r="Q342" s="172"/>
      <c r="R342" s="173">
        <f>R343+R350+R375+R399+R429+R450+R495+R517</f>
        <v>10.238381930000001</v>
      </c>
      <c r="S342" s="172"/>
      <c r="T342" s="174">
        <f>T343+T350+T375+T399+T429+T450+T495+T517</f>
        <v>6.5704500000000002E-3</v>
      </c>
      <c r="AR342" s="175" t="s">
        <v>82</v>
      </c>
      <c r="AT342" s="176" t="s">
        <v>71</v>
      </c>
      <c r="AU342" s="176" t="s">
        <v>72</v>
      </c>
      <c r="AY342" s="175" t="s">
        <v>146</v>
      </c>
      <c r="BK342" s="177">
        <f>BK343+BK350+BK375+BK399+BK429+BK450+BK495+BK517</f>
        <v>0</v>
      </c>
    </row>
    <row r="343" spans="1:65" s="12" customFormat="1" ht="22.9" customHeight="1">
      <c r="B343" s="164"/>
      <c r="C343" s="165"/>
      <c r="D343" s="166" t="s">
        <v>71</v>
      </c>
      <c r="E343" s="178" t="s">
        <v>783</v>
      </c>
      <c r="F343" s="178" t="s">
        <v>784</v>
      </c>
      <c r="G343" s="165"/>
      <c r="H343" s="165"/>
      <c r="I343" s="168"/>
      <c r="J343" s="179">
        <f>BK343</f>
        <v>0</v>
      </c>
      <c r="K343" s="165"/>
      <c r="L343" s="170"/>
      <c r="M343" s="171"/>
      <c r="N343" s="172"/>
      <c r="O343" s="172"/>
      <c r="P343" s="173">
        <f>SUM(P344:P349)</f>
        <v>0</v>
      </c>
      <c r="Q343" s="172"/>
      <c r="R343" s="173">
        <f>SUM(R344:R349)</f>
        <v>0</v>
      </c>
      <c r="S343" s="172"/>
      <c r="T343" s="174">
        <f>SUM(T344:T349)</f>
        <v>0</v>
      </c>
      <c r="AR343" s="175" t="s">
        <v>82</v>
      </c>
      <c r="AT343" s="176" t="s">
        <v>71</v>
      </c>
      <c r="AU343" s="176" t="s">
        <v>80</v>
      </c>
      <c r="AY343" s="175" t="s">
        <v>146</v>
      </c>
      <c r="BK343" s="177">
        <f>SUM(BK344:BK349)</f>
        <v>0</v>
      </c>
    </row>
    <row r="344" spans="1:65" s="2" customFormat="1" ht="24.2" customHeight="1">
      <c r="A344" s="36"/>
      <c r="B344" s="37"/>
      <c r="C344" s="180" t="s">
        <v>785</v>
      </c>
      <c r="D344" s="180" t="s">
        <v>149</v>
      </c>
      <c r="E344" s="181" t="s">
        <v>786</v>
      </c>
      <c r="F344" s="182" t="s">
        <v>787</v>
      </c>
      <c r="G344" s="183" t="s">
        <v>152</v>
      </c>
      <c r="H344" s="184">
        <v>75.709999999999994</v>
      </c>
      <c r="I344" s="185"/>
      <c r="J344" s="186">
        <f>ROUND(I344*H344,2)</f>
        <v>0</v>
      </c>
      <c r="K344" s="182" t="s">
        <v>19</v>
      </c>
      <c r="L344" s="41"/>
      <c r="M344" s="187" t="s">
        <v>19</v>
      </c>
      <c r="N344" s="188" t="s">
        <v>43</v>
      </c>
      <c r="O344" s="66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248</v>
      </c>
      <c r="AT344" s="191" t="s">
        <v>149</v>
      </c>
      <c r="AU344" s="191" t="s">
        <v>82</v>
      </c>
      <c r="AY344" s="19" t="s">
        <v>146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80</v>
      </c>
      <c r="BK344" s="192">
        <f>ROUND(I344*H344,2)</f>
        <v>0</v>
      </c>
      <c r="BL344" s="19" t="s">
        <v>248</v>
      </c>
      <c r="BM344" s="191" t="s">
        <v>788</v>
      </c>
    </row>
    <row r="345" spans="1:65" s="13" customFormat="1">
      <c r="B345" s="198"/>
      <c r="C345" s="199"/>
      <c r="D345" s="200" t="s">
        <v>158</v>
      </c>
      <c r="E345" s="201" t="s">
        <v>19</v>
      </c>
      <c r="F345" s="202" t="s">
        <v>603</v>
      </c>
      <c r="G345" s="199"/>
      <c r="H345" s="203">
        <v>79.16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158</v>
      </c>
      <c r="AU345" s="209" t="s">
        <v>82</v>
      </c>
      <c r="AV345" s="13" t="s">
        <v>82</v>
      </c>
      <c r="AW345" s="13" t="s">
        <v>33</v>
      </c>
      <c r="AX345" s="13" t="s">
        <v>72</v>
      </c>
      <c r="AY345" s="209" t="s">
        <v>146</v>
      </c>
    </row>
    <row r="346" spans="1:65" s="13" customFormat="1">
      <c r="B346" s="198"/>
      <c r="C346" s="199"/>
      <c r="D346" s="200" t="s">
        <v>158</v>
      </c>
      <c r="E346" s="201" t="s">
        <v>19</v>
      </c>
      <c r="F346" s="202" t="s">
        <v>604</v>
      </c>
      <c r="G346" s="199"/>
      <c r="H346" s="203">
        <v>-3.45</v>
      </c>
      <c r="I346" s="204"/>
      <c r="J346" s="199"/>
      <c r="K346" s="199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158</v>
      </c>
      <c r="AU346" s="209" t="s">
        <v>82</v>
      </c>
      <c r="AV346" s="13" t="s">
        <v>82</v>
      </c>
      <c r="AW346" s="13" t="s">
        <v>33</v>
      </c>
      <c r="AX346" s="13" t="s">
        <v>72</v>
      </c>
      <c r="AY346" s="209" t="s">
        <v>146</v>
      </c>
    </row>
    <row r="347" spans="1:65" s="14" customFormat="1">
      <c r="B347" s="210"/>
      <c r="C347" s="211"/>
      <c r="D347" s="200" t="s">
        <v>158</v>
      </c>
      <c r="E347" s="212" t="s">
        <v>19</v>
      </c>
      <c r="F347" s="213" t="s">
        <v>161</v>
      </c>
      <c r="G347" s="211"/>
      <c r="H347" s="214">
        <v>75.709999999999994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158</v>
      </c>
      <c r="AU347" s="220" t="s">
        <v>82</v>
      </c>
      <c r="AV347" s="14" t="s">
        <v>154</v>
      </c>
      <c r="AW347" s="14" t="s">
        <v>33</v>
      </c>
      <c r="AX347" s="14" t="s">
        <v>80</v>
      </c>
      <c r="AY347" s="220" t="s">
        <v>146</v>
      </c>
    </row>
    <row r="348" spans="1:65" s="2" customFormat="1" ht="24.2" customHeight="1">
      <c r="A348" s="36"/>
      <c r="B348" s="37"/>
      <c r="C348" s="180" t="s">
        <v>789</v>
      </c>
      <c r="D348" s="180" t="s">
        <v>149</v>
      </c>
      <c r="E348" s="181" t="s">
        <v>790</v>
      </c>
      <c r="F348" s="182" t="s">
        <v>791</v>
      </c>
      <c r="G348" s="183" t="s">
        <v>267</v>
      </c>
      <c r="H348" s="221"/>
      <c r="I348" s="185"/>
      <c r="J348" s="186">
        <f>ROUND(I348*H348,2)</f>
        <v>0</v>
      </c>
      <c r="K348" s="182" t="s">
        <v>153</v>
      </c>
      <c r="L348" s="41"/>
      <c r="M348" s="187" t="s">
        <v>19</v>
      </c>
      <c r="N348" s="188" t="s">
        <v>43</v>
      </c>
      <c r="O348" s="66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91" t="s">
        <v>248</v>
      </c>
      <c r="AT348" s="191" t="s">
        <v>149</v>
      </c>
      <c r="AU348" s="191" t="s">
        <v>82</v>
      </c>
      <c r="AY348" s="19" t="s">
        <v>146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9" t="s">
        <v>80</v>
      </c>
      <c r="BK348" s="192">
        <f>ROUND(I348*H348,2)</f>
        <v>0</v>
      </c>
      <c r="BL348" s="19" t="s">
        <v>248</v>
      </c>
      <c r="BM348" s="191" t="s">
        <v>792</v>
      </c>
    </row>
    <row r="349" spans="1:65" s="2" customFormat="1">
      <c r="A349" s="36"/>
      <c r="B349" s="37"/>
      <c r="C349" s="38"/>
      <c r="D349" s="193" t="s">
        <v>156</v>
      </c>
      <c r="E349" s="38"/>
      <c r="F349" s="194" t="s">
        <v>793</v>
      </c>
      <c r="G349" s="38"/>
      <c r="H349" s="38"/>
      <c r="I349" s="195"/>
      <c r="J349" s="38"/>
      <c r="K349" s="38"/>
      <c r="L349" s="41"/>
      <c r="M349" s="196"/>
      <c r="N349" s="197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156</v>
      </c>
      <c r="AU349" s="19" t="s">
        <v>82</v>
      </c>
    </row>
    <row r="350" spans="1:65" s="12" customFormat="1" ht="22.9" customHeight="1">
      <c r="B350" s="164"/>
      <c r="C350" s="165"/>
      <c r="D350" s="166" t="s">
        <v>71</v>
      </c>
      <c r="E350" s="178" t="s">
        <v>794</v>
      </c>
      <c r="F350" s="178" t="s">
        <v>795</v>
      </c>
      <c r="G350" s="165"/>
      <c r="H350" s="165"/>
      <c r="I350" s="168"/>
      <c r="J350" s="179">
        <f>BK350</f>
        <v>0</v>
      </c>
      <c r="K350" s="165"/>
      <c r="L350" s="170"/>
      <c r="M350" s="171"/>
      <c r="N350" s="172"/>
      <c r="O350" s="172"/>
      <c r="P350" s="173">
        <f>SUM(P351:P374)</f>
        <v>0</v>
      </c>
      <c r="Q350" s="172"/>
      <c r="R350" s="173">
        <f>SUM(R351:R374)</f>
        <v>3.0566802000000002</v>
      </c>
      <c r="S350" s="172"/>
      <c r="T350" s="174">
        <f>SUM(T351:T374)</f>
        <v>0</v>
      </c>
      <c r="AR350" s="175" t="s">
        <v>82</v>
      </c>
      <c r="AT350" s="176" t="s">
        <v>71</v>
      </c>
      <c r="AU350" s="176" t="s">
        <v>80</v>
      </c>
      <c r="AY350" s="175" t="s">
        <v>146</v>
      </c>
      <c r="BK350" s="177">
        <f>SUM(BK351:BK374)</f>
        <v>0</v>
      </c>
    </row>
    <row r="351" spans="1:65" s="2" customFormat="1" ht="24.2" customHeight="1">
      <c r="A351" s="36"/>
      <c r="B351" s="37"/>
      <c r="C351" s="180" t="s">
        <v>796</v>
      </c>
      <c r="D351" s="180" t="s">
        <v>149</v>
      </c>
      <c r="E351" s="181" t="s">
        <v>797</v>
      </c>
      <c r="F351" s="182" t="s">
        <v>798</v>
      </c>
      <c r="G351" s="183" t="s">
        <v>152</v>
      </c>
      <c r="H351" s="184">
        <v>327.75900000000001</v>
      </c>
      <c r="I351" s="185"/>
      <c r="J351" s="186">
        <f>ROUND(I351*H351,2)</f>
        <v>0</v>
      </c>
      <c r="K351" s="182" t="s">
        <v>153</v>
      </c>
      <c r="L351" s="41"/>
      <c r="M351" s="187" t="s">
        <v>19</v>
      </c>
      <c r="N351" s="188" t="s">
        <v>43</v>
      </c>
      <c r="O351" s="66"/>
      <c r="P351" s="189">
        <f>O351*H351</f>
        <v>0</v>
      </c>
      <c r="Q351" s="189">
        <v>0</v>
      </c>
      <c r="R351" s="189">
        <f>Q351*H351</f>
        <v>0</v>
      </c>
      <c r="S351" s="189">
        <v>0</v>
      </c>
      <c r="T351" s="190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1" t="s">
        <v>248</v>
      </c>
      <c r="AT351" s="191" t="s">
        <v>149</v>
      </c>
      <c r="AU351" s="191" t="s">
        <v>82</v>
      </c>
      <c r="AY351" s="19" t="s">
        <v>146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9" t="s">
        <v>80</v>
      </c>
      <c r="BK351" s="192">
        <f>ROUND(I351*H351,2)</f>
        <v>0</v>
      </c>
      <c r="BL351" s="19" t="s">
        <v>248</v>
      </c>
      <c r="BM351" s="191" t="s">
        <v>799</v>
      </c>
    </row>
    <row r="352" spans="1:65" s="2" customFormat="1">
      <c r="A352" s="36"/>
      <c r="B352" s="37"/>
      <c r="C352" s="38"/>
      <c r="D352" s="193" t="s">
        <v>156</v>
      </c>
      <c r="E352" s="38"/>
      <c r="F352" s="194" t="s">
        <v>800</v>
      </c>
      <c r="G352" s="38"/>
      <c r="H352" s="38"/>
      <c r="I352" s="195"/>
      <c r="J352" s="38"/>
      <c r="K352" s="38"/>
      <c r="L352" s="41"/>
      <c r="M352" s="196"/>
      <c r="N352" s="197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156</v>
      </c>
      <c r="AU352" s="19" t="s">
        <v>82</v>
      </c>
    </row>
    <row r="353" spans="1:65" s="13" customFormat="1">
      <c r="B353" s="198"/>
      <c r="C353" s="199"/>
      <c r="D353" s="200" t="s">
        <v>158</v>
      </c>
      <c r="E353" s="201" t="s">
        <v>19</v>
      </c>
      <c r="F353" s="202" t="s">
        <v>801</v>
      </c>
      <c r="G353" s="199"/>
      <c r="H353" s="203">
        <v>296.964</v>
      </c>
      <c r="I353" s="204"/>
      <c r="J353" s="199"/>
      <c r="K353" s="199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158</v>
      </c>
      <c r="AU353" s="209" t="s">
        <v>82</v>
      </c>
      <c r="AV353" s="13" t="s">
        <v>82</v>
      </c>
      <c r="AW353" s="13" t="s">
        <v>33</v>
      </c>
      <c r="AX353" s="13" t="s">
        <v>72</v>
      </c>
      <c r="AY353" s="209" t="s">
        <v>146</v>
      </c>
    </row>
    <row r="354" spans="1:65" s="13" customFormat="1">
      <c r="B354" s="198"/>
      <c r="C354" s="199"/>
      <c r="D354" s="200" t="s">
        <v>158</v>
      </c>
      <c r="E354" s="201" t="s">
        <v>19</v>
      </c>
      <c r="F354" s="202" t="s">
        <v>802</v>
      </c>
      <c r="G354" s="199"/>
      <c r="H354" s="203">
        <v>30.795000000000002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158</v>
      </c>
      <c r="AU354" s="209" t="s">
        <v>82</v>
      </c>
      <c r="AV354" s="13" t="s">
        <v>82</v>
      </c>
      <c r="AW354" s="13" t="s">
        <v>33</v>
      </c>
      <c r="AX354" s="13" t="s">
        <v>72</v>
      </c>
      <c r="AY354" s="209" t="s">
        <v>146</v>
      </c>
    </row>
    <row r="355" spans="1:65" s="14" customFormat="1">
      <c r="B355" s="210"/>
      <c r="C355" s="211"/>
      <c r="D355" s="200" t="s">
        <v>158</v>
      </c>
      <c r="E355" s="212" t="s">
        <v>19</v>
      </c>
      <c r="F355" s="213" t="s">
        <v>161</v>
      </c>
      <c r="G355" s="211"/>
      <c r="H355" s="214">
        <v>327.75900000000001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158</v>
      </c>
      <c r="AU355" s="220" t="s">
        <v>82</v>
      </c>
      <c r="AV355" s="14" t="s">
        <v>154</v>
      </c>
      <c r="AW355" s="14" t="s">
        <v>33</v>
      </c>
      <c r="AX355" s="14" t="s">
        <v>80</v>
      </c>
      <c r="AY355" s="220" t="s">
        <v>146</v>
      </c>
    </row>
    <row r="356" spans="1:65" s="2" customFormat="1" ht="16.5" customHeight="1">
      <c r="A356" s="36"/>
      <c r="B356" s="37"/>
      <c r="C356" s="226" t="s">
        <v>803</v>
      </c>
      <c r="D356" s="226" t="s">
        <v>546</v>
      </c>
      <c r="E356" s="227" t="s">
        <v>804</v>
      </c>
      <c r="F356" s="228" t="s">
        <v>805</v>
      </c>
      <c r="G356" s="229" t="s">
        <v>233</v>
      </c>
      <c r="H356" s="230">
        <v>0.105</v>
      </c>
      <c r="I356" s="231"/>
      <c r="J356" s="232">
        <f>ROUND(I356*H356,2)</f>
        <v>0</v>
      </c>
      <c r="K356" s="228" t="s">
        <v>153</v>
      </c>
      <c r="L356" s="233"/>
      <c r="M356" s="234" t="s">
        <v>19</v>
      </c>
      <c r="N356" s="235" t="s">
        <v>43</v>
      </c>
      <c r="O356" s="66"/>
      <c r="P356" s="189">
        <f>O356*H356</f>
        <v>0</v>
      </c>
      <c r="Q356" s="189">
        <v>1</v>
      </c>
      <c r="R356" s="189">
        <f>Q356*H356</f>
        <v>0.105</v>
      </c>
      <c r="S356" s="189">
        <v>0</v>
      </c>
      <c r="T356" s="190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1" t="s">
        <v>354</v>
      </c>
      <c r="AT356" s="191" t="s">
        <v>546</v>
      </c>
      <c r="AU356" s="191" t="s">
        <v>82</v>
      </c>
      <c r="AY356" s="19" t="s">
        <v>146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80</v>
      </c>
      <c r="BK356" s="192">
        <f>ROUND(I356*H356,2)</f>
        <v>0</v>
      </c>
      <c r="BL356" s="19" t="s">
        <v>248</v>
      </c>
      <c r="BM356" s="191" t="s">
        <v>806</v>
      </c>
    </row>
    <row r="357" spans="1:65" s="13" customFormat="1">
      <c r="B357" s="198"/>
      <c r="C357" s="199"/>
      <c r="D357" s="200" t="s">
        <v>158</v>
      </c>
      <c r="E357" s="199"/>
      <c r="F357" s="202" t="s">
        <v>807</v>
      </c>
      <c r="G357" s="199"/>
      <c r="H357" s="203">
        <v>0.105</v>
      </c>
      <c r="I357" s="204"/>
      <c r="J357" s="199"/>
      <c r="K357" s="199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158</v>
      </c>
      <c r="AU357" s="209" t="s">
        <v>82</v>
      </c>
      <c r="AV357" s="13" t="s">
        <v>82</v>
      </c>
      <c r="AW357" s="13" t="s">
        <v>4</v>
      </c>
      <c r="AX357" s="13" t="s">
        <v>80</v>
      </c>
      <c r="AY357" s="209" t="s">
        <v>146</v>
      </c>
    </row>
    <row r="358" spans="1:65" s="2" customFormat="1" ht="16.5" customHeight="1">
      <c r="A358" s="36"/>
      <c r="B358" s="37"/>
      <c r="C358" s="180" t="s">
        <v>808</v>
      </c>
      <c r="D358" s="180" t="s">
        <v>149</v>
      </c>
      <c r="E358" s="181" t="s">
        <v>809</v>
      </c>
      <c r="F358" s="182" t="s">
        <v>810</v>
      </c>
      <c r="G358" s="183" t="s">
        <v>152</v>
      </c>
      <c r="H358" s="184">
        <v>327.75900000000001</v>
      </c>
      <c r="I358" s="185"/>
      <c r="J358" s="186">
        <f>ROUND(I358*H358,2)</f>
        <v>0</v>
      </c>
      <c r="K358" s="182" t="s">
        <v>153</v>
      </c>
      <c r="L358" s="41"/>
      <c r="M358" s="187" t="s">
        <v>19</v>
      </c>
      <c r="N358" s="188" t="s">
        <v>43</v>
      </c>
      <c r="O358" s="66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248</v>
      </c>
      <c r="AT358" s="191" t="s">
        <v>149</v>
      </c>
      <c r="AU358" s="191" t="s">
        <v>82</v>
      </c>
      <c r="AY358" s="19" t="s">
        <v>146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80</v>
      </c>
      <c r="BK358" s="192">
        <f>ROUND(I358*H358,2)</f>
        <v>0</v>
      </c>
      <c r="BL358" s="19" t="s">
        <v>248</v>
      </c>
      <c r="BM358" s="191" t="s">
        <v>811</v>
      </c>
    </row>
    <row r="359" spans="1:65" s="2" customFormat="1">
      <c r="A359" s="36"/>
      <c r="B359" s="37"/>
      <c r="C359" s="38"/>
      <c r="D359" s="193" t="s">
        <v>156</v>
      </c>
      <c r="E359" s="38"/>
      <c r="F359" s="194" t="s">
        <v>812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156</v>
      </c>
      <c r="AU359" s="19" t="s">
        <v>82</v>
      </c>
    </row>
    <row r="360" spans="1:65" s="2" customFormat="1" ht="24.2" customHeight="1">
      <c r="A360" s="36"/>
      <c r="B360" s="37"/>
      <c r="C360" s="226" t="s">
        <v>813</v>
      </c>
      <c r="D360" s="226" t="s">
        <v>546</v>
      </c>
      <c r="E360" s="227" t="s">
        <v>814</v>
      </c>
      <c r="F360" s="228" t="s">
        <v>815</v>
      </c>
      <c r="G360" s="229" t="s">
        <v>152</v>
      </c>
      <c r="H360" s="230">
        <v>382.00299999999999</v>
      </c>
      <c r="I360" s="231"/>
      <c r="J360" s="232">
        <f>ROUND(I360*H360,2)</f>
        <v>0</v>
      </c>
      <c r="K360" s="228" t="s">
        <v>153</v>
      </c>
      <c r="L360" s="233"/>
      <c r="M360" s="234" t="s">
        <v>19</v>
      </c>
      <c r="N360" s="235" t="s">
        <v>43</v>
      </c>
      <c r="O360" s="66"/>
      <c r="P360" s="189">
        <f>O360*H360</f>
        <v>0</v>
      </c>
      <c r="Q360" s="189">
        <v>5.4000000000000003E-3</v>
      </c>
      <c r="R360" s="189">
        <f>Q360*H360</f>
        <v>2.0628161999999999</v>
      </c>
      <c r="S360" s="189">
        <v>0</v>
      </c>
      <c r="T360" s="190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91" t="s">
        <v>354</v>
      </c>
      <c r="AT360" s="191" t="s">
        <v>546</v>
      </c>
      <c r="AU360" s="191" t="s">
        <v>82</v>
      </c>
      <c r="AY360" s="19" t="s">
        <v>146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9" t="s">
        <v>80</v>
      </c>
      <c r="BK360" s="192">
        <f>ROUND(I360*H360,2)</f>
        <v>0</v>
      </c>
      <c r="BL360" s="19" t="s">
        <v>248</v>
      </c>
      <c r="BM360" s="191" t="s">
        <v>816</v>
      </c>
    </row>
    <row r="361" spans="1:65" s="13" customFormat="1">
      <c r="B361" s="198"/>
      <c r="C361" s="199"/>
      <c r="D361" s="200" t="s">
        <v>158</v>
      </c>
      <c r="E361" s="199"/>
      <c r="F361" s="202" t="s">
        <v>817</v>
      </c>
      <c r="G361" s="199"/>
      <c r="H361" s="203">
        <v>382.00299999999999</v>
      </c>
      <c r="I361" s="204"/>
      <c r="J361" s="199"/>
      <c r="K361" s="199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158</v>
      </c>
      <c r="AU361" s="209" t="s">
        <v>82</v>
      </c>
      <c r="AV361" s="13" t="s">
        <v>82</v>
      </c>
      <c r="AW361" s="13" t="s">
        <v>4</v>
      </c>
      <c r="AX361" s="13" t="s">
        <v>80</v>
      </c>
      <c r="AY361" s="209" t="s">
        <v>146</v>
      </c>
    </row>
    <row r="362" spans="1:65" s="2" customFormat="1" ht="37.9" customHeight="1">
      <c r="A362" s="36"/>
      <c r="B362" s="37"/>
      <c r="C362" s="180" t="s">
        <v>818</v>
      </c>
      <c r="D362" s="180" t="s">
        <v>149</v>
      </c>
      <c r="E362" s="181" t="s">
        <v>819</v>
      </c>
      <c r="F362" s="182" t="s">
        <v>820</v>
      </c>
      <c r="G362" s="183" t="s">
        <v>152</v>
      </c>
      <c r="H362" s="184">
        <v>323.72000000000003</v>
      </c>
      <c r="I362" s="185"/>
      <c r="J362" s="186">
        <f>ROUND(I362*H362,2)</f>
        <v>0</v>
      </c>
      <c r="K362" s="182" t="s">
        <v>153</v>
      </c>
      <c r="L362" s="41"/>
      <c r="M362" s="187" t="s">
        <v>19</v>
      </c>
      <c r="N362" s="188" t="s">
        <v>43</v>
      </c>
      <c r="O362" s="66"/>
      <c r="P362" s="189">
        <f>O362*H362</f>
        <v>0</v>
      </c>
      <c r="Q362" s="189">
        <v>2.7999999999999998E-4</v>
      </c>
      <c r="R362" s="189">
        <f>Q362*H362</f>
        <v>9.0641600000000003E-2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248</v>
      </c>
      <c r="AT362" s="191" t="s">
        <v>149</v>
      </c>
      <c r="AU362" s="191" t="s">
        <v>82</v>
      </c>
      <c r="AY362" s="19" t="s">
        <v>146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80</v>
      </c>
      <c r="BK362" s="192">
        <f>ROUND(I362*H362,2)</f>
        <v>0</v>
      </c>
      <c r="BL362" s="19" t="s">
        <v>248</v>
      </c>
      <c r="BM362" s="191" t="s">
        <v>821</v>
      </c>
    </row>
    <row r="363" spans="1:65" s="2" customFormat="1">
      <c r="A363" s="36"/>
      <c r="B363" s="37"/>
      <c r="C363" s="38"/>
      <c r="D363" s="193" t="s">
        <v>156</v>
      </c>
      <c r="E363" s="38"/>
      <c r="F363" s="194" t="s">
        <v>822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156</v>
      </c>
      <c r="AU363" s="19" t="s">
        <v>82</v>
      </c>
    </row>
    <row r="364" spans="1:65" s="13" customFormat="1">
      <c r="B364" s="198"/>
      <c r="C364" s="199"/>
      <c r="D364" s="200" t="s">
        <v>158</v>
      </c>
      <c r="E364" s="201" t="s">
        <v>19</v>
      </c>
      <c r="F364" s="202" t="s">
        <v>823</v>
      </c>
      <c r="G364" s="199"/>
      <c r="H364" s="203">
        <v>298.32</v>
      </c>
      <c r="I364" s="204"/>
      <c r="J364" s="199"/>
      <c r="K364" s="199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158</v>
      </c>
      <c r="AU364" s="209" t="s">
        <v>82</v>
      </c>
      <c r="AV364" s="13" t="s">
        <v>82</v>
      </c>
      <c r="AW364" s="13" t="s">
        <v>33</v>
      </c>
      <c r="AX364" s="13" t="s">
        <v>72</v>
      </c>
      <c r="AY364" s="209" t="s">
        <v>146</v>
      </c>
    </row>
    <row r="365" spans="1:65" s="13" customFormat="1">
      <c r="B365" s="198"/>
      <c r="C365" s="199"/>
      <c r="D365" s="200" t="s">
        <v>158</v>
      </c>
      <c r="E365" s="201" t="s">
        <v>19</v>
      </c>
      <c r="F365" s="202" t="s">
        <v>824</v>
      </c>
      <c r="G365" s="199"/>
      <c r="H365" s="203">
        <v>25.4</v>
      </c>
      <c r="I365" s="204"/>
      <c r="J365" s="199"/>
      <c r="K365" s="199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158</v>
      </c>
      <c r="AU365" s="209" t="s">
        <v>82</v>
      </c>
      <c r="AV365" s="13" t="s">
        <v>82</v>
      </c>
      <c r="AW365" s="13" t="s">
        <v>33</v>
      </c>
      <c r="AX365" s="13" t="s">
        <v>72</v>
      </c>
      <c r="AY365" s="209" t="s">
        <v>146</v>
      </c>
    </row>
    <row r="366" spans="1:65" s="14" customFormat="1">
      <c r="B366" s="210"/>
      <c r="C366" s="211"/>
      <c r="D366" s="200" t="s">
        <v>158</v>
      </c>
      <c r="E366" s="212" t="s">
        <v>19</v>
      </c>
      <c r="F366" s="213" t="s">
        <v>161</v>
      </c>
      <c r="G366" s="211"/>
      <c r="H366" s="214">
        <v>323.72000000000003</v>
      </c>
      <c r="I366" s="215"/>
      <c r="J366" s="211"/>
      <c r="K366" s="211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158</v>
      </c>
      <c r="AU366" s="220" t="s">
        <v>82</v>
      </c>
      <c r="AV366" s="14" t="s">
        <v>154</v>
      </c>
      <c r="AW366" s="14" t="s">
        <v>33</v>
      </c>
      <c r="AX366" s="14" t="s">
        <v>80</v>
      </c>
      <c r="AY366" s="220" t="s">
        <v>146</v>
      </c>
    </row>
    <row r="367" spans="1:65" s="2" customFormat="1" ht="16.5" customHeight="1">
      <c r="A367" s="36"/>
      <c r="B367" s="37"/>
      <c r="C367" s="226" t="s">
        <v>825</v>
      </c>
      <c r="D367" s="226" t="s">
        <v>546</v>
      </c>
      <c r="E367" s="227" t="s">
        <v>826</v>
      </c>
      <c r="F367" s="228" t="s">
        <v>827</v>
      </c>
      <c r="G367" s="229" t="s">
        <v>152</v>
      </c>
      <c r="H367" s="230">
        <v>377.29599999999999</v>
      </c>
      <c r="I367" s="231"/>
      <c r="J367" s="232">
        <f>ROUND(I367*H367,2)</f>
        <v>0</v>
      </c>
      <c r="K367" s="228" t="s">
        <v>153</v>
      </c>
      <c r="L367" s="233"/>
      <c r="M367" s="234" t="s">
        <v>19</v>
      </c>
      <c r="N367" s="235" t="s">
        <v>43</v>
      </c>
      <c r="O367" s="66"/>
      <c r="P367" s="189">
        <f>O367*H367</f>
        <v>0</v>
      </c>
      <c r="Q367" s="189">
        <v>1.9E-3</v>
      </c>
      <c r="R367" s="189">
        <f>Q367*H367</f>
        <v>0.71686240000000001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354</v>
      </c>
      <c r="AT367" s="191" t="s">
        <v>546</v>
      </c>
      <c r="AU367" s="191" t="s">
        <v>82</v>
      </c>
      <c r="AY367" s="19" t="s">
        <v>146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80</v>
      </c>
      <c r="BK367" s="192">
        <f>ROUND(I367*H367,2)</f>
        <v>0</v>
      </c>
      <c r="BL367" s="19" t="s">
        <v>248</v>
      </c>
      <c r="BM367" s="191" t="s">
        <v>828</v>
      </c>
    </row>
    <row r="368" spans="1:65" s="13" customFormat="1">
      <c r="B368" s="198"/>
      <c r="C368" s="199"/>
      <c r="D368" s="200" t="s">
        <v>158</v>
      </c>
      <c r="E368" s="199"/>
      <c r="F368" s="202" t="s">
        <v>829</v>
      </c>
      <c r="G368" s="199"/>
      <c r="H368" s="203">
        <v>377.29599999999999</v>
      </c>
      <c r="I368" s="204"/>
      <c r="J368" s="199"/>
      <c r="K368" s="199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158</v>
      </c>
      <c r="AU368" s="209" t="s">
        <v>82</v>
      </c>
      <c r="AV368" s="13" t="s">
        <v>82</v>
      </c>
      <c r="AW368" s="13" t="s">
        <v>4</v>
      </c>
      <c r="AX368" s="13" t="s">
        <v>80</v>
      </c>
      <c r="AY368" s="209" t="s">
        <v>146</v>
      </c>
    </row>
    <row r="369" spans="1:65" s="2" customFormat="1" ht="24.2" customHeight="1">
      <c r="A369" s="36"/>
      <c r="B369" s="37"/>
      <c r="C369" s="180" t="s">
        <v>830</v>
      </c>
      <c r="D369" s="180" t="s">
        <v>149</v>
      </c>
      <c r="E369" s="181" t="s">
        <v>831</v>
      </c>
      <c r="F369" s="182" t="s">
        <v>832</v>
      </c>
      <c r="G369" s="183" t="s">
        <v>179</v>
      </c>
      <c r="H369" s="184">
        <v>33.9</v>
      </c>
      <c r="I369" s="185"/>
      <c r="J369" s="186">
        <f>ROUND(I369*H369,2)</f>
        <v>0</v>
      </c>
      <c r="K369" s="182" t="s">
        <v>153</v>
      </c>
      <c r="L369" s="41"/>
      <c r="M369" s="187" t="s">
        <v>19</v>
      </c>
      <c r="N369" s="188" t="s">
        <v>43</v>
      </c>
      <c r="O369" s="66"/>
      <c r="P369" s="189">
        <f>O369*H369</f>
        <v>0</v>
      </c>
      <c r="Q369" s="189">
        <v>9.0000000000000006E-5</v>
      </c>
      <c r="R369" s="189">
        <f>Q369*H369</f>
        <v>3.0509999999999999E-3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248</v>
      </c>
      <c r="AT369" s="191" t="s">
        <v>149</v>
      </c>
      <c r="AU369" s="191" t="s">
        <v>82</v>
      </c>
      <c r="AY369" s="19" t="s">
        <v>146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80</v>
      </c>
      <c r="BK369" s="192">
        <f>ROUND(I369*H369,2)</f>
        <v>0</v>
      </c>
      <c r="BL369" s="19" t="s">
        <v>248</v>
      </c>
      <c r="BM369" s="191" t="s">
        <v>833</v>
      </c>
    </row>
    <row r="370" spans="1:65" s="2" customFormat="1">
      <c r="A370" s="36"/>
      <c r="B370" s="37"/>
      <c r="C370" s="38"/>
      <c r="D370" s="193" t="s">
        <v>156</v>
      </c>
      <c r="E370" s="38"/>
      <c r="F370" s="194" t="s">
        <v>834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156</v>
      </c>
      <c r="AU370" s="19" t="s">
        <v>82</v>
      </c>
    </row>
    <row r="371" spans="1:65" s="2" customFormat="1" ht="16.5" customHeight="1">
      <c r="A371" s="36"/>
      <c r="B371" s="37"/>
      <c r="C371" s="226" t="s">
        <v>835</v>
      </c>
      <c r="D371" s="226" t="s">
        <v>546</v>
      </c>
      <c r="E371" s="227" t="s">
        <v>836</v>
      </c>
      <c r="F371" s="228" t="s">
        <v>837</v>
      </c>
      <c r="G371" s="229" t="s">
        <v>179</v>
      </c>
      <c r="H371" s="230">
        <v>37.29</v>
      </c>
      <c r="I371" s="231"/>
      <c r="J371" s="232">
        <f>ROUND(I371*H371,2)</f>
        <v>0</v>
      </c>
      <c r="K371" s="228" t="s">
        <v>153</v>
      </c>
      <c r="L371" s="233"/>
      <c r="M371" s="234" t="s">
        <v>19</v>
      </c>
      <c r="N371" s="235" t="s">
        <v>43</v>
      </c>
      <c r="O371" s="66"/>
      <c r="P371" s="189">
        <f>O371*H371</f>
        <v>0</v>
      </c>
      <c r="Q371" s="189">
        <v>2.0999999999999999E-3</v>
      </c>
      <c r="R371" s="189">
        <f>Q371*H371</f>
        <v>7.830899999999999E-2</v>
      </c>
      <c r="S371" s="189">
        <v>0</v>
      </c>
      <c r="T371" s="190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1" t="s">
        <v>354</v>
      </c>
      <c r="AT371" s="191" t="s">
        <v>546</v>
      </c>
      <c r="AU371" s="191" t="s">
        <v>82</v>
      </c>
      <c r="AY371" s="19" t="s">
        <v>146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9" t="s">
        <v>80</v>
      </c>
      <c r="BK371" s="192">
        <f>ROUND(I371*H371,2)</f>
        <v>0</v>
      </c>
      <c r="BL371" s="19" t="s">
        <v>248</v>
      </c>
      <c r="BM371" s="191" t="s">
        <v>838</v>
      </c>
    </row>
    <row r="372" spans="1:65" s="13" customFormat="1">
      <c r="B372" s="198"/>
      <c r="C372" s="199"/>
      <c r="D372" s="200" t="s">
        <v>158</v>
      </c>
      <c r="E372" s="199"/>
      <c r="F372" s="202" t="s">
        <v>839</v>
      </c>
      <c r="G372" s="199"/>
      <c r="H372" s="203">
        <v>37.29</v>
      </c>
      <c r="I372" s="204"/>
      <c r="J372" s="199"/>
      <c r="K372" s="199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158</v>
      </c>
      <c r="AU372" s="209" t="s">
        <v>82</v>
      </c>
      <c r="AV372" s="13" t="s">
        <v>82</v>
      </c>
      <c r="AW372" s="13" t="s">
        <v>4</v>
      </c>
      <c r="AX372" s="13" t="s">
        <v>80</v>
      </c>
      <c r="AY372" s="209" t="s">
        <v>146</v>
      </c>
    </row>
    <row r="373" spans="1:65" s="2" customFormat="1" ht="24.2" customHeight="1">
      <c r="A373" s="36"/>
      <c r="B373" s="37"/>
      <c r="C373" s="180" t="s">
        <v>840</v>
      </c>
      <c r="D373" s="180" t="s">
        <v>149</v>
      </c>
      <c r="E373" s="181" t="s">
        <v>841</v>
      </c>
      <c r="F373" s="182" t="s">
        <v>842</v>
      </c>
      <c r="G373" s="183" t="s">
        <v>267</v>
      </c>
      <c r="H373" s="221"/>
      <c r="I373" s="185"/>
      <c r="J373" s="186">
        <f>ROUND(I373*H373,2)</f>
        <v>0</v>
      </c>
      <c r="K373" s="182" t="s">
        <v>153</v>
      </c>
      <c r="L373" s="41"/>
      <c r="M373" s="187" t="s">
        <v>19</v>
      </c>
      <c r="N373" s="188" t="s">
        <v>43</v>
      </c>
      <c r="O373" s="66"/>
      <c r="P373" s="189">
        <f>O373*H373</f>
        <v>0</v>
      </c>
      <c r="Q373" s="189">
        <v>0</v>
      </c>
      <c r="R373" s="189">
        <f>Q373*H373</f>
        <v>0</v>
      </c>
      <c r="S373" s="189">
        <v>0</v>
      </c>
      <c r="T373" s="190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91" t="s">
        <v>248</v>
      </c>
      <c r="AT373" s="191" t="s">
        <v>149</v>
      </c>
      <c r="AU373" s="191" t="s">
        <v>82</v>
      </c>
      <c r="AY373" s="19" t="s">
        <v>146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9" t="s">
        <v>80</v>
      </c>
      <c r="BK373" s="192">
        <f>ROUND(I373*H373,2)</f>
        <v>0</v>
      </c>
      <c r="BL373" s="19" t="s">
        <v>248</v>
      </c>
      <c r="BM373" s="191" t="s">
        <v>843</v>
      </c>
    </row>
    <row r="374" spans="1:65" s="2" customFormat="1">
      <c r="A374" s="36"/>
      <c r="B374" s="37"/>
      <c r="C374" s="38"/>
      <c r="D374" s="193" t="s">
        <v>156</v>
      </c>
      <c r="E374" s="38"/>
      <c r="F374" s="194" t="s">
        <v>844</v>
      </c>
      <c r="G374" s="38"/>
      <c r="H374" s="38"/>
      <c r="I374" s="195"/>
      <c r="J374" s="38"/>
      <c r="K374" s="38"/>
      <c r="L374" s="41"/>
      <c r="M374" s="196"/>
      <c r="N374" s="197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156</v>
      </c>
      <c r="AU374" s="19" t="s">
        <v>82</v>
      </c>
    </row>
    <row r="375" spans="1:65" s="12" customFormat="1" ht="22.9" customHeight="1">
      <c r="B375" s="164"/>
      <c r="C375" s="165"/>
      <c r="D375" s="166" t="s">
        <v>71</v>
      </c>
      <c r="E375" s="178" t="s">
        <v>256</v>
      </c>
      <c r="F375" s="178" t="s">
        <v>257</v>
      </c>
      <c r="G375" s="165"/>
      <c r="H375" s="165"/>
      <c r="I375" s="168"/>
      <c r="J375" s="179">
        <f>BK375</f>
        <v>0</v>
      </c>
      <c r="K375" s="165"/>
      <c r="L375" s="170"/>
      <c r="M375" s="171"/>
      <c r="N375" s="172"/>
      <c r="O375" s="172"/>
      <c r="P375" s="173">
        <f>SUM(P376:P398)</f>
        <v>0</v>
      </c>
      <c r="Q375" s="172"/>
      <c r="R375" s="173">
        <f>SUM(R376:R398)</f>
        <v>2.3395468000000004</v>
      </c>
      <c r="S375" s="172"/>
      <c r="T375" s="174">
        <f>SUM(T376:T398)</f>
        <v>0</v>
      </c>
      <c r="AR375" s="175" t="s">
        <v>82</v>
      </c>
      <c r="AT375" s="176" t="s">
        <v>71</v>
      </c>
      <c r="AU375" s="176" t="s">
        <v>80</v>
      </c>
      <c r="AY375" s="175" t="s">
        <v>146</v>
      </c>
      <c r="BK375" s="177">
        <f>SUM(BK376:BK398)</f>
        <v>0</v>
      </c>
    </row>
    <row r="376" spans="1:65" s="2" customFormat="1" ht="24.2" customHeight="1">
      <c r="A376" s="36"/>
      <c r="B376" s="37"/>
      <c r="C376" s="180" t="s">
        <v>845</v>
      </c>
      <c r="D376" s="180" t="s">
        <v>149</v>
      </c>
      <c r="E376" s="181" t="s">
        <v>846</v>
      </c>
      <c r="F376" s="182" t="s">
        <v>847</v>
      </c>
      <c r="G376" s="183" t="s">
        <v>152</v>
      </c>
      <c r="H376" s="184">
        <v>139.91999999999999</v>
      </c>
      <c r="I376" s="185"/>
      <c r="J376" s="186">
        <f>ROUND(I376*H376,2)</f>
        <v>0</v>
      </c>
      <c r="K376" s="182" t="s">
        <v>153</v>
      </c>
      <c r="L376" s="41"/>
      <c r="M376" s="187" t="s">
        <v>19</v>
      </c>
      <c r="N376" s="188" t="s">
        <v>43</v>
      </c>
      <c r="O376" s="66"/>
      <c r="P376" s="189">
        <f>O376*H376</f>
        <v>0</v>
      </c>
      <c r="Q376" s="189">
        <v>1.2E-4</v>
      </c>
      <c r="R376" s="189">
        <f>Q376*H376</f>
        <v>1.67904E-2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248</v>
      </c>
      <c r="AT376" s="191" t="s">
        <v>149</v>
      </c>
      <c r="AU376" s="191" t="s">
        <v>82</v>
      </c>
      <c r="AY376" s="19" t="s">
        <v>146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80</v>
      </c>
      <c r="BK376" s="192">
        <f>ROUND(I376*H376,2)</f>
        <v>0</v>
      </c>
      <c r="BL376" s="19" t="s">
        <v>248</v>
      </c>
      <c r="BM376" s="191" t="s">
        <v>848</v>
      </c>
    </row>
    <row r="377" spans="1:65" s="2" customFormat="1">
      <c r="A377" s="36"/>
      <c r="B377" s="37"/>
      <c r="C377" s="38"/>
      <c r="D377" s="193" t="s">
        <v>156</v>
      </c>
      <c r="E377" s="38"/>
      <c r="F377" s="194" t="s">
        <v>849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156</v>
      </c>
      <c r="AU377" s="19" t="s">
        <v>82</v>
      </c>
    </row>
    <row r="378" spans="1:65" s="13" customFormat="1">
      <c r="B378" s="198"/>
      <c r="C378" s="199"/>
      <c r="D378" s="200" t="s">
        <v>158</v>
      </c>
      <c r="E378" s="201" t="s">
        <v>19</v>
      </c>
      <c r="F378" s="202" t="s">
        <v>850</v>
      </c>
      <c r="G378" s="199"/>
      <c r="H378" s="203">
        <v>139.91999999999999</v>
      </c>
      <c r="I378" s="204"/>
      <c r="J378" s="199"/>
      <c r="K378" s="199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158</v>
      </c>
      <c r="AU378" s="209" t="s">
        <v>82</v>
      </c>
      <c r="AV378" s="13" t="s">
        <v>82</v>
      </c>
      <c r="AW378" s="13" t="s">
        <v>33</v>
      </c>
      <c r="AX378" s="13" t="s">
        <v>80</v>
      </c>
      <c r="AY378" s="209" t="s">
        <v>146</v>
      </c>
    </row>
    <row r="379" spans="1:65" s="2" customFormat="1" ht="16.5" customHeight="1">
      <c r="A379" s="36"/>
      <c r="B379" s="37"/>
      <c r="C379" s="226" t="s">
        <v>851</v>
      </c>
      <c r="D379" s="226" t="s">
        <v>546</v>
      </c>
      <c r="E379" s="227" t="s">
        <v>852</v>
      </c>
      <c r="F379" s="228" t="s">
        <v>853</v>
      </c>
      <c r="G379" s="229" t="s">
        <v>152</v>
      </c>
      <c r="H379" s="230">
        <v>146.916</v>
      </c>
      <c r="I379" s="231"/>
      <c r="J379" s="232">
        <f>ROUND(I379*H379,2)</f>
        <v>0</v>
      </c>
      <c r="K379" s="228" t="s">
        <v>153</v>
      </c>
      <c r="L379" s="233"/>
      <c r="M379" s="234" t="s">
        <v>19</v>
      </c>
      <c r="N379" s="235" t="s">
        <v>43</v>
      </c>
      <c r="O379" s="66"/>
      <c r="P379" s="189">
        <f>O379*H379</f>
        <v>0</v>
      </c>
      <c r="Q379" s="189">
        <v>4.4999999999999997E-3</v>
      </c>
      <c r="R379" s="189">
        <f>Q379*H379</f>
        <v>0.66112199999999999</v>
      </c>
      <c r="S379" s="189">
        <v>0</v>
      </c>
      <c r="T379" s="190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91" t="s">
        <v>354</v>
      </c>
      <c r="AT379" s="191" t="s">
        <v>546</v>
      </c>
      <c r="AU379" s="191" t="s">
        <v>82</v>
      </c>
      <c r="AY379" s="19" t="s">
        <v>146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80</v>
      </c>
      <c r="BK379" s="192">
        <f>ROUND(I379*H379,2)</f>
        <v>0</v>
      </c>
      <c r="BL379" s="19" t="s">
        <v>248</v>
      </c>
      <c r="BM379" s="191" t="s">
        <v>854</v>
      </c>
    </row>
    <row r="380" spans="1:65" s="13" customFormat="1">
      <c r="B380" s="198"/>
      <c r="C380" s="199"/>
      <c r="D380" s="200" t="s">
        <v>158</v>
      </c>
      <c r="E380" s="199"/>
      <c r="F380" s="202" t="s">
        <v>855</v>
      </c>
      <c r="G380" s="199"/>
      <c r="H380" s="203">
        <v>146.916</v>
      </c>
      <c r="I380" s="204"/>
      <c r="J380" s="199"/>
      <c r="K380" s="199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158</v>
      </c>
      <c r="AU380" s="209" t="s">
        <v>82</v>
      </c>
      <c r="AV380" s="13" t="s">
        <v>82</v>
      </c>
      <c r="AW380" s="13" t="s">
        <v>4</v>
      </c>
      <c r="AX380" s="13" t="s">
        <v>80</v>
      </c>
      <c r="AY380" s="209" t="s">
        <v>146</v>
      </c>
    </row>
    <row r="381" spans="1:65" s="2" customFormat="1" ht="24.2" customHeight="1">
      <c r="A381" s="36"/>
      <c r="B381" s="37"/>
      <c r="C381" s="180" t="s">
        <v>856</v>
      </c>
      <c r="D381" s="180" t="s">
        <v>149</v>
      </c>
      <c r="E381" s="181" t="s">
        <v>846</v>
      </c>
      <c r="F381" s="182" t="s">
        <v>847</v>
      </c>
      <c r="G381" s="183" t="s">
        <v>152</v>
      </c>
      <c r="H381" s="184">
        <v>158.4</v>
      </c>
      <c r="I381" s="185"/>
      <c r="J381" s="186">
        <f>ROUND(I381*H381,2)</f>
        <v>0</v>
      </c>
      <c r="K381" s="182" t="s">
        <v>153</v>
      </c>
      <c r="L381" s="41"/>
      <c r="M381" s="187" t="s">
        <v>19</v>
      </c>
      <c r="N381" s="188" t="s">
        <v>43</v>
      </c>
      <c r="O381" s="66"/>
      <c r="P381" s="189">
        <f>O381*H381</f>
        <v>0</v>
      </c>
      <c r="Q381" s="189">
        <v>1.2E-4</v>
      </c>
      <c r="R381" s="189">
        <f>Q381*H381</f>
        <v>1.9008000000000001E-2</v>
      </c>
      <c r="S381" s="189">
        <v>0</v>
      </c>
      <c r="T381" s="190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1" t="s">
        <v>248</v>
      </c>
      <c r="AT381" s="191" t="s">
        <v>149</v>
      </c>
      <c r="AU381" s="191" t="s">
        <v>82</v>
      </c>
      <c r="AY381" s="19" t="s">
        <v>146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9" t="s">
        <v>80</v>
      </c>
      <c r="BK381" s="192">
        <f>ROUND(I381*H381,2)</f>
        <v>0</v>
      </c>
      <c r="BL381" s="19" t="s">
        <v>248</v>
      </c>
      <c r="BM381" s="191" t="s">
        <v>857</v>
      </c>
    </row>
    <row r="382" spans="1:65" s="2" customFormat="1">
      <c r="A382" s="36"/>
      <c r="B382" s="37"/>
      <c r="C382" s="38"/>
      <c r="D382" s="193" t="s">
        <v>156</v>
      </c>
      <c r="E382" s="38"/>
      <c r="F382" s="194" t="s">
        <v>849</v>
      </c>
      <c r="G382" s="38"/>
      <c r="H382" s="38"/>
      <c r="I382" s="195"/>
      <c r="J382" s="38"/>
      <c r="K382" s="38"/>
      <c r="L382" s="41"/>
      <c r="M382" s="196"/>
      <c r="N382" s="197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156</v>
      </c>
      <c r="AU382" s="19" t="s">
        <v>82</v>
      </c>
    </row>
    <row r="383" spans="1:65" s="13" customFormat="1">
      <c r="B383" s="198"/>
      <c r="C383" s="199"/>
      <c r="D383" s="200" t="s">
        <v>158</v>
      </c>
      <c r="E383" s="201" t="s">
        <v>19</v>
      </c>
      <c r="F383" s="202" t="s">
        <v>858</v>
      </c>
      <c r="G383" s="199"/>
      <c r="H383" s="203">
        <v>158.4</v>
      </c>
      <c r="I383" s="204"/>
      <c r="J383" s="199"/>
      <c r="K383" s="199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158</v>
      </c>
      <c r="AU383" s="209" t="s">
        <v>82</v>
      </c>
      <c r="AV383" s="13" t="s">
        <v>82</v>
      </c>
      <c r="AW383" s="13" t="s">
        <v>33</v>
      </c>
      <c r="AX383" s="13" t="s">
        <v>80</v>
      </c>
      <c r="AY383" s="209" t="s">
        <v>146</v>
      </c>
    </row>
    <row r="384" spans="1:65" s="2" customFormat="1" ht="16.5" customHeight="1">
      <c r="A384" s="36"/>
      <c r="B384" s="37"/>
      <c r="C384" s="226" t="s">
        <v>859</v>
      </c>
      <c r="D384" s="226" t="s">
        <v>546</v>
      </c>
      <c r="E384" s="227" t="s">
        <v>860</v>
      </c>
      <c r="F384" s="228" t="s">
        <v>861</v>
      </c>
      <c r="G384" s="229" t="s">
        <v>152</v>
      </c>
      <c r="H384" s="230">
        <v>166.32</v>
      </c>
      <c r="I384" s="231"/>
      <c r="J384" s="232">
        <f>ROUND(I384*H384,2)</f>
        <v>0</v>
      </c>
      <c r="K384" s="228" t="s">
        <v>153</v>
      </c>
      <c r="L384" s="233"/>
      <c r="M384" s="234" t="s">
        <v>19</v>
      </c>
      <c r="N384" s="235" t="s">
        <v>43</v>
      </c>
      <c r="O384" s="66"/>
      <c r="P384" s="189">
        <f>O384*H384</f>
        <v>0</v>
      </c>
      <c r="Q384" s="189">
        <v>1.5E-3</v>
      </c>
      <c r="R384" s="189">
        <f>Q384*H384</f>
        <v>0.24948000000000001</v>
      </c>
      <c r="S384" s="189">
        <v>0</v>
      </c>
      <c r="T384" s="19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1" t="s">
        <v>354</v>
      </c>
      <c r="AT384" s="191" t="s">
        <v>546</v>
      </c>
      <c r="AU384" s="191" t="s">
        <v>82</v>
      </c>
      <c r="AY384" s="19" t="s">
        <v>146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9" t="s">
        <v>80</v>
      </c>
      <c r="BK384" s="192">
        <f>ROUND(I384*H384,2)</f>
        <v>0</v>
      </c>
      <c r="BL384" s="19" t="s">
        <v>248</v>
      </c>
      <c r="BM384" s="191" t="s">
        <v>862</v>
      </c>
    </row>
    <row r="385" spans="1:65" s="13" customFormat="1">
      <c r="B385" s="198"/>
      <c r="C385" s="199"/>
      <c r="D385" s="200" t="s">
        <v>158</v>
      </c>
      <c r="E385" s="199"/>
      <c r="F385" s="202" t="s">
        <v>863</v>
      </c>
      <c r="G385" s="199"/>
      <c r="H385" s="203">
        <v>166.32</v>
      </c>
      <c r="I385" s="204"/>
      <c r="J385" s="199"/>
      <c r="K385" s="199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158</v>
      </c>
      <c r="AU385" s="209" t="s">
        <v>82</v>
      </c>
      <c r="AV385" s="13" t="s">
        <v>82</v>
      </c>
      <c r="AW385" s="13" t="s">
        <v>4</v>
      </c>
      <c r="AX385" s="13" t="s">
        <v>80</v>
      </c>
      <c r="AY385" s="209" t="s">
        <v>146</v>
      </c>
    </row>
    <row r="386" spans="1:65" s="2" customFormat="1" ht="24.2" customHeight="1">
      <c r="A386" s="36"/>
      <c r="B386" s="37"/>
      <c r="C386" s="180" t="s">
        <v>864</v>
      </c>
      <c r="D386" s="180" t="s">
        <v>149</v>
      </c>
      <c r="E386" s="181" t="s">
        <v>865</v>
      </c>
      <c r="F386" s="182" t="s">
        <v>866</v>
      </c>
      <c r="G386" s="183" t="s">
        <v>152</v>
      </c>
      <c r="H386" s="184">
        <v>298.32</v>
      </c>
      <c r="I386" s="185"/>
      <c r="J386" s="186">
        <f>ROUND(I386*H386,2)</f>
        <v>0</v>
      </c>
      <c r="K386" s="182" t="s">
        <v>153</v>
      </c>
      <c r="L386" s="41"/>
      <c r="M386" s="187" t="s">
        <v>19</v>
      </c>
      <c r="N386" s="188" t="s">
        <v>43</v>
      </c>
      <c r="O386" s="66"/>
      <c r="P386" s="189">
        <f>O386*H386</f>
        <v>0</v>
      </c>
      <c r="Q386" s="189">
        <v>6.9999999999999994E-5</v>
      </c>
      <c r="R386" s="189">
        <f>Q386*H386</f>
        <v>2.0882399999999999E-2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248</v>
      </c>
      <c r="AT386" s="191" t="s">
        <v>149</v>
      </c>
      <c r="AU386" s="191" t="s">
        <v>82</v>
      </c>
      <c r="AY386" s="19" t="s">
        <v>146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80</v>
      </c>
      <c r="BK386" s="192">
        <f>ROUND(I386*H386,2)</f>
        <v>0</v>
      </c>
      <c r="BL386" s="19" t="s">
        <v>248</v>
      </c>
      <c r="BM386" s="191" t="s">
        <v>867</v>
      </c>
    </row>
    <row r="387" spans="1:65" s="2" customFormat="1">
      <c r="A387" s="36"/>
      <c r="B387" s="37"/>
      <c r="C387" s="38"/>
      <c r="D387" s="193" t="s">
        <v>156</v>
      </c>
      <c r="E387" s="38"/>
      <c r="F387" s="194" t="s">
        <v>868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156</v>
      </c>
      <c r="AU387" s="19" t="s">
        <v>82</v>
      </c>
    </row>
    <row r="388" spans="1:65" s="13" customFormat="1">
      <c r="B388" s="198"/>
      <c r="C388" s="199"/>
      <c r="D388" s="200" t="s">
        <v>158</v>
      </c>
      <c r="E388" s="201" t="s">
        <v>19</v>
      </c>
      <c r="F388" s="202" t="s">
        <v>823</v>
      </c>
      <c r="G388" s="199"/>
      <c r="H388" s="203">
        <v>298.32</v>
      </c>
      <c r="I388" s="204"/>
      <c r="J388" s="199"/>
      <c r="K388" s="199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158</v>
      </c>
      <c r="AU388" s="209" t="s">
        <v>82</v>
      </c>
      <c r="AV388" s="13" t="s">
        <v>82</v>
      </c>
      <c r="AW388" s="13" t="s">
        <v>33</v>
      </c>
      <c r="AX388" s="13" t="s">
        <v>80</v>
      </c>
      <c r="AY388" s="209" t="s">
        <v>146</v>
      </c>
    </row>
    <row r="389" spans="1:65" s="2" customFormat="1" ht="16.5" customHeight="1">
      <c r="A389" s="36"/>
      <c r="B389" s="37"/>
      <c r="C389" s="180" t="s">
        <v>869</v>
      </c>
      <c r="D389" s="180" t="s">
        <v>149</v>
      </c>
      <c r="E389" s="181" t="s">
        <v>870</v>
      </c>
      <c r="F389" s="182" t="s">
        <v>871</v>
      </c>
      <c r="G389" s="183" t="s">
        <v>152</v>
      </c>
      <c r="H389" s="184">
        <v>298.32</v>
      </c>
      <c r="I389" s="185"/>
      <c r="J389" s="186">
        <f>ROUND(I389*H389,2)</f>
        <v>0</v>
      </c>
      <c r="K389" s="182" t="s">
        <v>153</v>
      </c>
      <c r="L389" s="41"/>
      <c r="M389" s="187" t="s">
        <v>19</v>
      </c>
      <c r="N389" s="188" t="s">
        <v>43</v>
      </c>
      <c r="O389" s="66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248</v>
      </c>
      <c r="AT389" s="191" t="s">
        <v>149</v>
      </c>
      <c r="AU389" s="191" t="s">
        <v>82</v>
      </c>
      <c r="AY389" s="19" t="s">
        <v>146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80</v>
      </c>
      <c r="BK389" s="192">
        <f>ROUND(I389*H389,2)</f>
        <v>0</v>
      </c>
      <c r="BL389" s="19" t="s">
        <v>248</v>
      </c>
      <c r="BM389" s="191" t="s">
        <v>872</v>
      </c>
    </row>
    <row r="390" spans="1:65" s="2" customFormat="1">
      <c r="A390" s="36"/>
      <c r="B390" s="37"/>
      <c r="C390" s="38"/>
      <c r="D390" s="193" t="s">
        <v>156</v>
      </c>
      <c r="E390" s="38"/>
      <c r="F390" s="194" t="s">
        <v>873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156</v>
      </c>
      <c r="AU390" s="19" t="s">
        <v>82</v>
      </c>
    </row>
    <row r="391" spans="1:65" s="13" customFormat="1">
      <c r="B391" s="198"/>
      <c r="C391" s="199"/>
      <c r="D391" s="200" t="s">
        <v>158</v>
      </c>
      <c r="E391" s="201" t="s">
        <v>19</v>
      </c>
      <c r="F391" s="202" t="s">
        <v>823</v>
      </c>
      <c r="G391" s="199"/>
      <c r="H391" s="203">
        <v>298.32</v>
      </c>
      <c r="I391" s="204"/>
      <c r="J391" s="199"/>
      <c r="K391" s="199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158</v>
      </c>
      <c r="AU391" s="209" t="s">
        <v>82</v>
      </c>
      <c r="AV391" s="13" t="s">
        <v>82</v>
      </c>
      <c r="AW391" s="13" t="s">
        <v>33</v>
      </c>
      <c r="AX391" s="13" t="s">
        <v>80</v>
      </c>
      <c r="AY391" s="209" t="s">
        <v>146</v>
      </c>
    </row>
    <row r="392" spans="1:65" s="2" customFormat="1" ht="16.5" customHeight="1">
      <c r="A392" s="36"/>
      <c r="B392" s="37"/>
      <c r="C392" s="226" t="s">
        <v>874</v>
      </c>
      <c r="D392" s="226" t="s">
        <v>546</v>
      </c>
      <c r="E392" s="227" t="s">
        <v>875</v>
      </c>
      <c r="F392" s="228" t="s">
        <v>876</v>
      </c>
      <c r="G392" s="229" t="s">
        <v>166</v>
      </c>
      <c r="H392" s="230">
        <v>52.503999999999998</v>
      </c>
      <c r="I392" s="231"/>
      <c r="J392" s="232">
        <f>ROUND(I392*H392,2)</f>
        <v>0</v>
      </c>
      <c r="K392" s="228" t="s">
        <v>153</v>
      </c>
      <c r="L392" s="233"/>
      <c r="M392" s="234" t="s">
        <v>19</v>
      </c>
      <c r="N392" s="235" t="s">
        <v>43</v>
      </c>
      <c r="O392" s="66"/>
      <c r="P392" s="189">
        <f>O392*H392</f>
        <v>0</v>
      </c>
      <c r="Q392" s="189">
        <v>2.5000000000000001E-2</v>
      </c>
      <c r="R392" s="189">
        <f>Q392*H392</f>
        <v>1.3126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354</v>
      </c>
      <c r="AT392" s="191" t="s">
        <v>546</v>
      </c>
      <c r="AU392" s="191" t="s">
        <v>82</v>
      </c>
      <c r="AY392" s="19" t="s">
        <v>146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80</v>
      </c>
      <c r="BK392" s="192">
        <f>ROUND(I392*H392,2)</f>
        <v>0</v>
      </c>
      <c r="BL392" s="19" t="s">
        <v>248</v>
      </c>
      <c r="BM392" s="191" t="s">
        <v>877</v>
      </c>
    </row>
    <row r="393" spans="1:65" s="13" customFormat="1">
      <c r="B393" s="198"/>
      <c r="C393" s="199"/>
      <c r="D393" s="200" t="s">
        <v>158</v>
      </c>
      <c r="E393" s="201" t="s">
        <v>19</v>
      </c>
      <c r="F393" s="202" t="s">
        <v>878</v>
      </c>
      <c r="G393" s="199"/>
      <c r="H393" s="203">
        <v>47.731000000000002</v>
      </c>
      <c r="I393" s="204"/>
      <c r="J393" s="199"/>
      <c r="K393" s="199"/>
      <c r="L393" s="205"/>
      <c r="M393" s="206"/>
      <c r="N393" s="207"/>
      <c r="O393" s="207"/>
      <c r="P393" s="207"/>
      <c r="Q393" s="207"/>
      <c r="R393" s="207"/>
      <c r="S393" s="207"/>
      <c r="T393" s="208"/>
      <c r="AT393" s="209" t="s">
        <v>158</v>
      </c>
      <c r="AU393" s="209" t="s">
        <v>82</v>
      </c>
      <c r="AV393" s="13" t="s">
        <v>82</v>
      </c>
      <c r="AW393" s="13" t="s">
        <v>33</v>
      </c>
      <c r="AX393" s="13" t="s">
        <v>80</v>
      </c>
      <c r="AY393" s="209" t="s">
        <v>146</v>
      </c>
    </row>
    <row r="394" spans="1:65" s="13" customFormat="1">
      <c r="B394" s="198"/>
      <c r="C394" s="199"/>
      <c r="D394" s="200" t="s">
        <v>158</v>
      </c>
      <c r="E394" s="199"/>
      <c r="F394" s="202" t="s">
        <v>879</v>
      </c>
      <c r="G394" s="199"/>
      <c r="H394" s="203">
        <v>52.503999999999998</v>
      </c>
      <c r="I394" s="204"/>
      <c r="J394" s="199"/>
      <c r="K394" s="199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158</v>
      </c>
      <c r="AU394" s="209" t="s">
        <v>82</v>
      </c>
      <c r="AV394" s="13" t="s">
        <v>82</v>
      </c>
      <c r="AW394" s="13" t="s">
        <v>4</v>
      </c>
      <c r="AX394" s="13" t="s">
        <v>80</v>
      </c>
      <c r="AY394" s="209" t="s">
        <v>146</v>
      </c>
    </row>
    <row r="395" spans="1:65" s="2" customFormat="1" ht="37.9" customHeight="1">
      <c r="A395" s="36"/>
      <c r="B395" s="37"/>
      <c r="C395" s="180" t="s">
        <v>880</v>
      </c>
      <c r="D395" s="180" t="s">
        <v>149</v>
      </c>
      <c r="E395" s="181" t="s">
        <v>881</v>
      </c>
      <c r="F395" s="182" t="s">
        <v>882</v>
      </c>
      <c r="G395" s="183" t="s">
        <v>152</v>
      </c>
      <c r="H395" s="184">
        <v>298.32</v>
      </c>
      <c r="I395" s="185"/>
      <c r="J395" s="186">
        <f>ROUND(I395*H395,2)</f>
        <v>0</v>
      </c>
      <c r="K395" s="182" t="s">
        <v>153</v>
      </c>
      <c r="L395" s="41"/>
      <c r="M395" s="187" t="s">
        <v>19</v>
      </c>
      <c r="N395" s="188" t="s">
        <v>43</v>
      </c>
      <c r="O395" s="66"/>
      <c r="P395" s="189">
        <f>O395*H395</f>
        <v>0</v>
      </c>
      <c r="Q395" s="189">
        <v>2.0000000000000001E-4</v>
      </c>
      <c r="R395" s="189">
        <f>Q395*H395</f>
        <v>5.9664000000000002E-2</v>
      </c>
      <c r="S395" s="189">
        <v>0</v>
      </c>
      <c r="T395" s="190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91" t="s">
        <v>248</v>
      </c>
      <c r="AT395" s="191" t="s">
        <v>149</v>
      </c>
      <c r="AU395" s="191" t="s">
        <v>82</v>
      </c>
      <c r="AY395" s="19" t="s">
        <v>146</v>
      </c>
      <c r="BE395" s="192">
        <f>IF(N395="základní",J395,0)</f>
        <v>0</v>
      </c>
      <c r="BF395" s="192">
        <f>IF(N395="snížená",J395,0)</f>
        <v>0</v>
      </c>
      <c r="BG395" s="192">
        <f>IF(N395="zákl. přenesená",J395,0)</f>
        <v>0</v>
      </c>
      <c r="BH395" s="192">
        <f>IF(N395="sníž. přenesená",J395,0)</f>
        <v>0</v>
      </c>
      <c r="BI395" s="192">
        <f>IF(N395="nulová",J395,0)</f>
        <v>0</v>
      </c>
      <c r="BJ395" s="19" t="s">
        <v>80</v>
      </c>
      <c r="BK395" s="192">
        <f>ROUND(I395*H395,2)</f>
        <v>0</v>
      </c>
      <c r="BL395" s="19" t="s">
        <v>248</v>
      </c>
      <c r="BM395" s="191" t="s">
        <v>883</v>
      </c>
    </row>
    <row r="396" spans="1:65" s="2" customFormat="1">
      <c r="A396" s="36"/>
      <c r="B396" s="37"/>
      <c r="C396" s="38"/>
      <c r="D396" s="193" t="s">
        <v>156</v>
      </c>
      <c r="E396" s="38"/>
      <c r="F396" s="194" t="s">
        <v>884</v>
      </c>
      <c r="G396" s="38"/>
      <c r="H396" s="38"/>
      <c r="I396" s="195"/>
      <c r="J396" s="38"/>
      <c r="K396" s="38"/>
      <c r="L396" s="41"/>
      <c r="M396" s="196"/>
      <c r="N396" s="197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156</v>
      </c>
      <c r="AU396" s="19" t="s">
        <v>82</v>
      </c>
    </row>
    <row r="397" spans="1:65" s="2" customFormat="1" ht="24.2" customHeight="1">
      <c r="A397" s="36"/>
      <c r="B397" s="37"/>
      <c r="C397" s="180" t="s">
        <v>885</v>
      </c>
      <c r="D397" s="180" t="s">
        <v>149</v>
      </c>
      <c r="E397" s="181" t="s">
        <v>265</v>
      </c>
      <c r="F397" s="182" t="s">
        <v>266</v>
      </c>
      <c r="G397" s="183" t="s">
        <v>267</v>
      </c>
      <c r="H397" s="221"/>
      <c r="I397" s="185"/>
      <c r="J397" s="186">
        <f>ROUND(I397*H397,2)</f>
        <v>0</v>
      </c>
      <c r="K397" s="182" t="s">
        <v>153</v>
      </c>
      <c r="L397" s="41"/>
      <c r="M397" s="187" t="s">
        <v>19</v>
      </c>
      <c r="N397" s="188" t="s">
        <v>43</v>
      </c>
      <c r="O397" s="66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248</v>
      </c>
      <c r="AT397" s="191" t="s">
        <v>149</v>
      </c>
      <c r="AU397" s="191" t="s">
        <v>82</v>
      </c>
      <c r="AY397" s="19" t="s">
        <v>146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80</v>
      </c>
      <c r="BK397" s="192">
        <f>ROUND(I397*H397,2)</f>
        <v>0</v>
      </c>
      <c r="BL397" s="19" t="s">
        <v>248</v>
      </c>
      <c r="BM397" s="191" t="s">
        <v>886</v>
      </c>
    </row>
    <row r="398" spans="1:65" s="2" customFormat="1">
      <c r="A398" s="36"/>
      <c r="B398" s="37"/>
      <c r="C398" s="38"/>
      <c r="D398" s="193" t="s">
        <v>156</v>
      </c>
      <c r="E398" s="38"/>
      <c r="F398" s="194" t="s">
        <v>269</v>
      </c>
      <c r="G398" s="38"/>
      <c r="H398" s="38"/>
      <c r="I398" s="195"/>
      <c r="J398" s="38"/>
      <c r="K398" s="38"/>
      <c r="L398" s="41"/>
      <c r="M398" s="196"/>
      <c r="N398" s="197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156</v>
      </c>
      <c r="AU398" s="19" t="s">
        <v>82</v>
      </c>
    </row>
    <row r="399" spans="1:65" s="12" customFormat="1" ht="22.9" customHeight="1">
      <c r="B399" s="164"/>
      <c r="C399" s="165"/>
      <c r="D399" s="166" t="s">
        <v>71</v>
      </c>
      <c r="E399" s="178" t="s">
        <v>288</v>
      </c>
      <c r="F399" s="178" t="s">
        <v>289</v>
      </c>
      <c r="G399" s="165"/>
      <c r="H399" s="165"/>
      <c r="I399" s="168"/>
      <c r="J399" s="179">
        <f>BK399</f>
        <v>0</v>
      </c>
      <c r="K399" s="165"/>
      <c r="L399" s="170"/>
      <c r="M399" s="171"/>
      <c r="N399" s="172"/>
      <c r="O399" s="172"/>
      <c r="P399" s="173">
        <f>SUM(P400:P428)</f>
        <v>0</v>
      </c>
      <c r="Q399" s="172"/>
      <c r="R399" s="173">
        <f>SUM(R400:R428)</f>
        <v>0.40775917999999994</v>
      </c>
      <c r="S399" s="172"/>
      <c r="T399" s="174">
        <f>SUM(T400:T428)</f>
        <v>0</v>
      </c>
      <c r="AR399" s="175" t="s">
        <v>82</v>
      </c>
      <c r="AT399" s="176" t="s">
        <v>71</v>
      </c>
      <c r="AU399" s="176" t="s">
        <v>80</v>
      </c>
      <c r="AY399" s="175" t="s">
        <v>146</v>
      </c>
      <c r="BK399" s="177">
        <f>SUM(BK400:BK428)</f>
        <v>0</v>
      </c>
    </row>
    <row r="400" spans="1:65" s="2" customFormat="1" ht="24.2" customHeight="1">
      <c r="A400" s="36"/>
      <c r="B400" s="37"/>
      <c r="C400" s="180" t="s">
        <v>887</v>
      </c>
      <c r="D400" s="180" t="s">
        <v>149</v>
      </c>
      <c r="E400" s="181" t="s">
        <v>888</v>
      </c>
      <c r="F400" s="182" t="s">
        <v>889</v>
      </c>
      <c r="G400" s="183" t="s">
        <v>152</v>
      </c>
      <c r="H400" s="184">
        <v>11.395</v>
      </c>
      <c r="I400" s="185"/>
      <c r="J400" s="186">
        <f>ROUND(I400*H400,2)</f>
        <v>0</v>
      </c>
      <c r="K400" s="182" t="s">
        <v>153</v>
      </c>
      <c r="L400" s="41"/>
      <c r="M400" s="187" t="s">
        <v>19</v>
      </c>
      <c r="N400" s="188" t="s">
        <v>43</v>
      </c>
      <c r="O400" s="66"/>
      <c r="P400" s="189">
        <f>O400*H400</f>
        <v>0</v>
      </c>
      <c r="Q400" s="189">
        <v>0</v>
      </c>
      <c r="R400" s="189">
        <f>Q400*H400</f>
        <v>0</v>
      </c>
      <c r="S400" s="189">
        <v>0</v>
      </c>
      <c r="T400" s="190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91" t="s">
        <v>248</v>
      </c>
      <c r="AT400" s="191" t="s">
        <v>149</v>
      </c>
      <c r="AU400" s="191" t="s">
        <v>82</v>
      </c>
      <c r="AY400" s="19" t="s">
        <v>146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9" t="s">
        <v>80</v>
      </c>
      <c r="BK400" s="192">
        <f>ROUND(I400*H400,2)</f>
        <v>0</v>
      </c>
      <c r="BL400" s="19" t="s">
        <v>248</v>
      </c>
      <c r="BM400" s="191" t="s">
        <v>890</v>
      </c>
    </row>
    <row r="401" spans="1:65" s="2" customFormat="1">
      <c r="A401" s="36"/>
      <c r="B401" s="37"/>
      <c r="C401" s="38"/>
      <c r="D401" s="193" t="s">
        <v>156</v>
      </c>
      <c r="E401" s="38"/>
      <c r="F401" s="194" t="s">
        <v>891</v>
      </c>
      <c r="G401" s="38"/>
      <c r="H401" s="38"/>
      <c r="I401" s="195"/>
      <c r="J401" s="38"/>
      <c r="K401" s="38"/>
      <c r="L401" s="41"/>
      <c r="M401" s="196"/>
      <c r="N401" s="197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156</v>
      </c>
      <c r="AU401" s="19" t="s">
        <v>82</v>
      </c>
    </row>
    <row r="402" spans="1:65" s="2" customFormat="1" ht="16.5" customHeight="1">
      <c r="A402" s="36"/>
      <c r="B402" s="37"/>
      <c r="C402" s="226" t="s">
        <v>892</v>
      </c>
      <c r="D402" s="226" t="s">
        <v>546</v>
      </c>
      <c r="E402" s="227" t="s">
        <v>893</v>
      </c>
      <c r="F402" s="228" t="s">
        <v>894</v>
      </c>
      <c r="G402" s="229" t="s">
        <v>152</v>
      </c>
      <c r="H402" s="230">
        <v>12.802</v>
      </c>
      <c r="I402" s="231"/>
      <c r="J402" s="232">
        <f>ROUND(I402*H402,2)</f>
        <v>0</v>
      </c>
      <c r="K402" s="228" t="s">
        <v>153</v>
      </c>
      <c r="L402" s="233"/>
      <c r="M402" s="234" t="s">
        <v>19</v>
      </c>
      <c r="N402" s="235" t="s">
        <v>43</v>
      </c>
      <c r="O402" s="66"/>
      <c r="P402" s="189">
        <f>O402*H402</f>
        <v>0</v>
      </c>
      <c r="Q402" s="189">
        <v>1.3999999999999999E-4</v>
      </c>
      <c r="R402" s="189">
        <f>Q402*H402</f>
        <v>1.7922799999999998E-3</v>
      </c>
      <c r="S402" s="189">
        <v>0</v>
      </c>
      <c r="T402" s="190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1" t="s">
        <v>354</v>
      </c>
      <c r="AT402" s="191" t="s">
        <v>546</v>
      </c>
      <c r="AU402" s="191" t="s">
        <v>82</v>
      </c>
      <c r="AY402" s="19" t="s">
        <v>146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80</v>
      </c>
      <c r="BK402" s="192">
        <f>ROUND(I402*H402,2)</f>
        <v>0</v>
      </c>
      <c r="BL402" s="19" t="s">
        <v>248</v>
      </c>
      <c r="BM402" s="191" t="s">
        <v>895</v>
      </c>
    </row>
    <row r="403" spans="1:65" s="13" customFormat="1">
      <c r="B403" s="198"/>
      <c r="C403" s="199"/>
      <c r="D403" s="200" t="s">
        <v>158</v>
      </c>
      <c r="E403" s="199"/>
      <c r="F403" s="202" t="s">
        <v>896</v>
      </c>
      <c r="G403" s="199"/>
      <c r="H403" s="203">
        <v>12.802</v>
      </c>
      <c r="I403" s="204"/>
      <c r="J403" s="199"/>
      <c r="K403" s="199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158</v>
      </c>
      <c r="AU403" s="209" t="s">
        <v>82</v>
      </c>
      <c r="AV403" s="13" t="s">
        <v>82</v>
      </c>
      <c r="AW403" s="13" t="s">
        <v>4</v>
      </c>
      <c r="AX403" s="13" t="s">
        <v>80</v>
      </c>
      <c r="AY403" s="209" t="s">
        <v>146</v>
      </c>
    </row>
    <row r="404" spans="1:65" s="2" customFormat="1" ht="24.2" customHeight="1">
      <c r="A404" s="36"/>
      <c r="B404" s="37"/>
      <c r="C404" s="180" t="s">
        <v>897</v>
      </c>
      <c r="D404" s="180" t="s">
        <v>149</v>
      </c>
      <c r="E404" s="181" t="s">
        <v>898</v>
      </c>
      <c r="F404" s="182" t="s">
        <v>899</v>
      </c>
      <c r="G404" s="183" t="s">
        <v>152</v>
      </c>
      <c r="H404" s="184">
        <v>11.395</v>
      </c>
      <c r="I404" s="185"/>
      <c r="J404" s="186">
        <f>ROUND(I404*H404,2)</f>
        <v>0</v>
      </c>
      <c r="K404" s="182" t="s">
        <v>153</v>
      </c>
      <c r="L404" s="41"/>
      <c r="M404" s="187" t="s">
        <v>19</v>
      </c>
      <c r="N404" s="188" t="s">
        <v>43</v>
      </c>
      <c r="O404" s="66"/>
      <c r="P404" s="189">
        <f>O404*H404</f>
        <v>0</v>
      </c>
      <c r="Q404" s="189">
        <v>0</v>
      </c>
      <c r="R404" s="189">
        <f>Q404*H404</f>
        <v>0</v>
      </c>
      <c r="S404" s="189">
        <v>0</v>
      </c>
      <c r="T404" s="190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91" t="s">
        <v>248</v>
      </c>
      <c r="AT404" s="191" t="s">
        <v>149</v>
      </c>
      <c r="AU404" s="191" t="s">
        <v>82</v>
      </c>
      <c r="AY404" s="19" t="s">
        <v>146</v>
      </c>
      <c r="BE404" s="192">
        <f>IF(N404="základní",J404,0)</f>
        <v>0</v>
      </c>
      <c r="BF404" s="192">
        <f>IF(N404="snížená",J404,0)</f>
        <v>0</v>
      </c>
      <c r="BG404" s="192">
        <f>IF(N404="zákl. přenesená",J404,0)</f>
        <v>0</v>
      </c>
      <c r="BH404" s="192">
        <f>IF(N404="sníž. přenesená",J404,0)</f>
        <v>0</v>
      </c>
      <c r="BI404" s="192">
        <f>IF(N404="nulová",J404,0)</f>
        <v>0</v>
      </c>
      <c r="BJ404" s="19" t="s">
        <v>80</v>
      </c>
      <c r="BK404" s="192">
        <f>ROUND(I404*H404,2)</f>
        <v>0</v>
      </c>
      <c r="BL404" s="19" t="s">
        <v>248</v>
      </c>
      <c r="BM404" s="191" t="s">
        <v>900</v>
      </c>
    </row>
    <row r="405" spans="1:65" s="2" customFormat="1">
      <c r="A405" s="36"/>
      <c r="B405" s="37"/>
      <c r="C405" s="38"/>
      <c r="D405" s="193" t="s">
        <v>156</v>
      </c>
      <c r="E405" s="38"/>
      <c r="F405" s="194" t="s">
        <v>901</v>
      </c>
      <c r="G405" s="38"/>
      <c r="H405" s="38"/>
      <c r="I405" s="195"/>
      <c r="J405" s="38"/>
      <c r="K405" s="38"/>
      <c r="L405" s="41"/>
      <c r="M405" s="196"/>
      <c r="N405" s="197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156</v>
      </c>
      <c r="AU405" s="19" t="s">
        <v>82</v>
      </c>
    </row>
    <row r="406" spans="1:65" s="2" customFormat="1" ht="16.5" customHeight="1">
      <c r="A406" s="36"/>
      <c r="B406" s="37"/>
      <c r="C406" s="226" t="s">
        <v>902</v>
      </c>
      <c r="D406" s="226" t="s">
        <v>546</v>
      </c>
      <c r="E406" s="227" t="s">
        <v>903</v>
      </c>
      <c r="F406" s="228" t="s">
        <v>904</v>
      </c>
      <c r="G406" s="229" t="s">
        <v>152</v>
      </c>
      <c r="H406" s="230">
        <v>11.622999999999999</v>
      </c>
      <c r="I406" s="231"/>
      <c r="J406" s="232">
        <f>ROUND(I406*H406,2)</f>
        <v>0</v>
      </c>
      <c r="K406" s="228" t="s">
        <v>153</v>
      </c>
      <c r="L406" s="233"/>
      <c r="M406" s="234" t="s">
        <v>19</v>
      </c>
      <c r="N406" s="235" t="s">
        <v>43</v>
      </c>
      <c r="O406" s="66"/>
      <c r="P406" s="189">
        <f>O406*H406</f>
        <v>0</v>
      </c>
      <c r="Q406" s="189">
        <v>3.2000000000000002E-3</v>
      </c>
      <c r="R406" s="189">
        <f>Q406*H406</f>
        <v>3.71936E-2</v>
      </c>
      <c r="S406" s="189">
        <v>0</v>
      </c>
      <c r="T406" s="19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354</v>
      </c>
      <c r="AT406" s="191" t="s">
        <v>546</v>
      </c>
      <c r="AU406" s="191" t="s">
        <v>82</v>
      </c>
      <c r="AY406" s="19" t="s">
        <v>146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80</v>
      </c>
      <c r="BK406" s="192">
        <f>ROUND(I406*H406,2)</f>
        <v>0</v>
      </c>
      <c r="BL406" s="19" t="s">
        <v>248</v>
      </c>
      <c r="BM406" s="191" t="s">
        <v>905</v>
      </c>
    </row>
    <row r="407" spans="1:65" s="13" customFormat="1">
      <c r="B407" s="198"/>
      <c r="C407" s="199"/>
      <c r="D407" s="200" t="s">
        <v>158</v>
      </c>
      <c r="E407" s="199"/>
      <c r="F407" s="202" t="s">
        <v>906</v>
      </c>
      <c r="G407" s="199"/>
      <c r="H407" s="203">
        <v>11.622999999999999</v>
      </c>
      <c r="I407" s="204"/>
      <c r="J407" s="199"/>
      <c r="K407" s="199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158</v>
      </c>
      <c r="AU407" s="209" t="s">
        <v>82</v>
      </c>
      <c r="AV407" s="13" t="s">
        <v>82</v>
      </c>
      <c r="AW407" s="13" t="s">
        <v>4</v>
      </c>
      <c r="AX407" s="13" t="s">
        <v>80</v>
      </c>
      <c r="AY407" s="209" t="s">
        <v>146</v>
      </c>
    </row>
    <row r="408" spans="1:65" s="2" customFormat="1" ht="33" customHeight="1">
      <c r="A408" s="36"/>
      <c r="B408" s="37"/>
      <c r="C408" s="180" t="s">
        <v>907</v>
      </c>
      <c r="D408" s="180" t="s">
        <v>149</v>
      </c>
      <c r="E408" s="181" t="s">
        <v>908</v>
      </c>
      <c r="F408" s="182" t="s">
        <v>909</v>
      </c>
      <c r="G408" s="183" t="s">
        <v>152</v>
      </c>
      <c r="H408" s="184">
        <v>11.395</v>
      </c>
      <c r="I408" s="185"/>
      <c r="J408" s="186">
        <f>ROUND(I408*H408,2)</f>
        <v>0</v>
      </c>
      <c r="K408" s="182" t="s">
        <v>153</v>
      </c>
      <c r="L408" s="41"/>
      <c r="M408" s="187" t="s">
        <v>19</v>
      </c>
      <c r="N408" s="188" t="s">
        <v>43</v>
      </c>
      <c r="O408" s="66"/>
      <c r="P408" s="189">
        <f>O408*H408</f>
        <v>0</v>
      </c>
      <c r="Q408" s="189">
        <v>1.324E-2</v>
      </c>
      <c r="R408" s="189">
        <f>Q408*H408</f>
        <v>0.1508698</v>
      </c>
      <c r="S408" s="189">
        <v>0</v>
      </c>
      <c r="T408" s="190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1" t="s">
        <v>248</v>
      </c>
      <c r="AT408" s="191" t="s">
        <v>149</v>
      </c>
      <c r="AU408" s="191" t="s">
        <v>82</v>
      </c>
      <c r="AY408" s="19" t="s">
        <v>146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9" t="s">
        <v>80</v>
      </c>
      <c r="BK408" s="192">
        <f>ROUND(I408*H408,2)</f>
        <v>0</v>
      </c>
      <c r="BL408" s="19" t="s">
        <v>248</v>
      </c>
      <c r="BM408" s="191" t="s">
        <v>910</v>
      </c>
    </row>
    <row r="409" spans="1:65" s="2" customFormat="1">
      <c r="A409" s="36"/>
      <c r="B409" s="37"/>
      <c r="C409" s="38"/>
      <c r="D409" s="193" t="s">
        <v>156</v>
      </c>
      <c r="E409" s="38"/>
      <c r="F409" s="194" t="s">
        <v>911</v>
      </c>
      <c r="G409" s="38"/>
      <c r="H409" s="38"/>
      <c r="I409" s="195"/>
      <c r="J409" s="38"/>
      <c r="K409" s="38"/>
      <c r="L409" s="41"/>
      <c r="M409" s="196"/>
      <c r="N409" s="197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156</v>
      </c>
      <c r="AU409" s="19" t="s">
        <v>82</v>
      </c>
    </row>
    <row r="410" spans="1:65" s="13" customFormat="1">
      <c r="B410" s="198"/>
      <c r="C410" s="199"/>
      <c r="D410" s="200" t="s">
        <v>158</v>
      </c>
      <c r="E410" s="201" t="s">
        <v>19</v>
      </c>
      <c r="F410" s="202" t="s">
        <v>912</v>
      </c>
      <c r="G410" s="199"/>
      <c r="H410" s="203">
        <v>11.395</v>
      </c>
      <c r="I410" s="204"/>
      <c r="J410" s="199"/>
      <c r="K410" s="199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158</v>
      </c>
      <c r="AU410" s="209" t="s">
        <v>82</v>
      </c>
      <c r="AV410" s="13" t="s">
        <v>82</v>
      </c>
      <c r="AW410" s="13" t="s">
        <v>33</v>
      </c>
      <c r="AX410" s="13" t="s">
        <v>80</v>
      </c>
      <c r="AY410" s="209" t="s">
        <v>146</v>
      </c>
    </row>
    <row r="411" spans="1:65" s="2" customFormat="1" ht="24.2" customHeight="1">
      <c r="A411" s="36"/>
      <c r="B411" s="37"/>
      <c r="C411" s="180" t="s">
        <v>913</v>
      </c>
      <c r="D411" s="180" t="s">
        <v>149</v>
      </c>
      <c r="E411" s="181" t="s">
        <v>914</v>
      </c>
      <c r="F411" s="182" t="s">
        <v>915</v>
      </c>
      <c r="G411" s="183" t="s">
        <v>152</v>
      </c>
      <c r="H411" s="184">
        <v>11.395</v>
      </c>
      <c r="I411" s="185"/>
      <c r="J411" s="186">
        <f>ROUND(I411*H411,2)</f>
        <v>0</v>
      </c>
      <c r="K411" s="182" t="s">
        <v>153</v>
      </c>
      <c r="L411" s="41"/>
      <c r="M411" s="187" t="s">
        <v>19</v>
      </c>
      <c r="N411" s="188" t="s">
        <v>43</v>
      </c>
      <c r="O411" s="66"/>
      <c r="P411" s="189">
        <f>O411*H411</f>
        <v>0</v>
      </c>
      <c r="Q411" s="189">
        <v>1E-4</v>
      </c>
      <c r="R411" s="189">
        <f>Q411*H411</f>
        <v>1.1395000000000001E-3</v>
      </c>
      <c r="S411" s="189">
        <v>0</v>
      </c>
      <c r="T411" s="190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91" t="s">
        <v>248</v>
      </c>
      <c r="AT411" s="191" t="s">
        <v>149</v>
      </c>
      <c r="AU411" s="191" t="s">
        <v>82</v>
      </c>
      <c r="AY411" s="19" t="s">
        <v>146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9" t="s">
        <v>80</v>
      </c>
      <c r="BK411" s="192">
        <f>ROUND(I411*H411,2)</f>
        <v>0</v>
      </c>
      <c r="BL411" s="19" t="s">
        <v>248</v>
      </c>
      <c r="BM411" s="191" t="s">
        <v>916</v>
      </c>
    </row>
    <row r="412" spans="1:65" s="2" customFormat="1">
      <c r="A412" s="36"/>
      <c r="B412" s="37"/>
      <c r="C412" s="38"/>
      <c r="D412" s="193" t="s">
        <v>156</v>
      </c>
      <c r="E412" s="38"/>
      <c r="F412" s="194" t="s">
        <v>917</v>
      </c>
      <c r="G412" s="38"/>
      <c r="H412" s="38"/>
      <c r="I412" s="195"/>
      <c r="J412" s="38"/>
      <c r="K412" s="38"/>
      <c r="L412" s="41"/>
      <c r="M412" s="196"/>
      <c r="N412" s="197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156</v>
      </c>
      <c r="AU412" s="19" t="s">
        <v>82</v>
      </c>
    </row>
    <row r="413" spans="1:65" s="2" customFormat="1" ht="24.2" customHeight="1">
      <c r="A413" s="36"/>
      <c r="B413" s="37"/>
      <c r="C413" s="180" t="s">
        <v>918</v>
      </c>
      <c r="D413" s="180" t="s">
        <v>149</v>
      </c>
      <c r="E413" s="181" t="s">
        <v>919</v>
      </c>
      <c r="F413" s="182" t="s">
        <v>920</v>
      </c>
      <c r="G413" s="183" t="s">
        <v>179</v>
      </c>
      <c r="H413" s="184">
        <v>9.6</v>
      </c>
      <c r="I413" s="185"/>
      <c r="J413" s="186">
        <f>ROUND(I413*H413,2)</f>
        <v>0</v>
      </c>
      <c r="K413" s="182" t="s">
        <v>153</v>
      </c>
      <c r="L413" s="41"/>
      <c r="M413" s="187" t="s">
        <v>19</v>
      </c>
      <c r="N413" s="188" t="s">
        <v>43</v>
      </c>
      <c r="O413" s="66"/>
      <c r="P413" s="189">
        <f>O413*H413</f>
        <v>0</v>
      </c>
      <c r="Q413" s="189">
        <v>2.4000000000000001E-4</v>
      </c>
      <c r="R413" s="189">
        <f>Q413*H413</f>
        <v>2.3040000000000001E-3</v>
      </c>
      <c r="S413" s="189">
        <v>0</v>
      </c>
      <c r="T413" s="190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1" t="s">
        <v>248</v>
      </c>
      <c r="AT413" s="191" t="s">
        <v>149</v>
      </c>
      <c r="AU413" s="191" t="s">
        <v>82</v>
      </c>
      <c r="AY413" s="19" t="s">
        <v>146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9" t="s">
        <v>80</v>
      </c>
      <c r="BK413" s="192">
        <f>ROUND(I413*H413,2)</f>
        <v>0</v>
      </c>
      <c r="BL413" s="19" t="s">
        <v>248</v>
      </c>
      <c r="BM413" s="191" t="s">
        <v>921</v>
      </c>
    </row>
    <row r="414" spans="1:65" s="2" customFormat="1">
      <c r="A414" s="36"/>
      <c r="B414" s="37"/>
      <c r="C414" s="38"/>
      <c r="D414" s="193" t="s">
        <v>156</v>
      </c>
      <c r="E414" s="38"/>
      <c r="F414" s="194" t="s">
        <v>922</v>
      </c>
      <c r="G414" s="38"/>
      <c r="H414" s="38"/>
      <c r="I414" s="195"/>
      <c r="J414" s="38"/>
      <c r="K414" s="38"/>
      <c r="L414" s="41"/>
      <c r="M414" s="196"/>
      <c r="N414" s="197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156</v>
      </c>
      <c r="AU414" s="19" t="s">
        <v>82</v>
      </c>
    </row>
    <row r="415" spans="1:65" s="13" customFormat="1">
      <c r="B415" s="198"/>
      <c r="C415" s="199"/>
      <c r="D415" s="200" t="s">
        <v>158</v>
      </c>
      <c r="E415" s="201" t="s">
        <v>19</v>
      </c>
      <c r="F415" s="202" t="s">
        <v>923</v>
      </c>
      <c r="G415" s="199"/>
      <c r="H415" s="203">
        <v>9.6</v>
      </c>
      <c r="I415" s="204"/>
      <c r="J415" s="199"/>
      <c r="K415" s="199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158</v>
      </c>
      <c r="AU415" s="209" t="s">
        <v>82</v>
      </c>
      <c r="AV415" s="13" t="s">
        <v>82</v>
      </c>
      <c r="AW415" s="13" t="s">
        <v>33</v>
      </c>
      <c r="AX415" s="13" t="s">
        <v>80</v>
      </c>
      <c r="AY415" s="209" t="s">
        <v>146</v>
      </c>
    </row>
    <row r="416" spans="1:65" s="2" customFormat="1" ht="24.2" customHeight="1">
      <c r="A416" s="36"/>
      <c r="B416" s="37"/>
      <c r="C416" s="180" t="s">
        <v>924</v>
      </c>
      <c r="D416" s="180" t="s">
        <v>149</v>
      </c>
      <c r="E416" s="181" t="s">
        <v>925</v>
      </c>
      <c r="F416" s="182" t="s">
        <v>926</v>
      </c>
      <c r="G416" s="183" t="s">
        <v>152</v>
      </c>
      <c r="H416" s="184">
        <v>13.5</v>
      </c>
      <c r="I416" s="185"/>
      <c r="J416" s="186">
        <f>ROUND(I416*H416,2)</f>
        <v>0</v>
      </c>
      <c r="K416" s="182" t="s">
        <v>153</v>
      </c>
      <c r="L416" s="41"/>
      <c r="M416" s="187" t="s">
        <v>19</v>
      </c>
      <c r="N416" s="188" t="s">
        <v>43</v>
      </c>
      <c r="O416" s="66"/>
      <c r="P416" s="189">
        <f>O416*H416</f>
        <v>0</v>
      </c>
      <c r="Q416" s="189">
        <v>1.26E-2</v>
      </c>
      <c r="R416" s="189">
        <f>Q416*H416</f>
        <v>0.1701</v>
      </c>
      <c r="S416" s="189">
        <v>0</v>
      </c>
      <c r="T416" s="190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91" t="s">
        <v>248</v>
      </c>
      <c r="AT416" s="191" t="s">
        <v>149</v>
      </c>
      <c r="AU416" s="191" t="s">
        <v>82</v>
      </c>
      <c r="AY416" s="19" t="s">
        <v>146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9" t="s">
        <v>80</v>
      </c>
      <c r="BK416" s="192">
        <f>ROUND(I416*H416,2)</f>
        <v>0</v>
      </c>
      <c r="BL416" s="19" t="s">
        <v>248</v>
      </c>
      <c r="BM416" s="191" t="s">
        <v>927</v>
      </c>
    </row>
    <row r="417" spans="1:65" s="2" customFormat="1">
      <c r="A417" s="36"/>
      <c r="B417" s="37"/>
      <c r="C417" s="38"/>
      <c r="D417" s="193" t="s">
        <v>156</v>
      </c>
      <c r="E417" s="38"/>
      <c r="F417" s="194" t="s">
        <v>928</v>
      </c>
      <c r="G417" s="38"/>
      <c r="H417" s="38"/>
      <c r="I417" s="195"/>
      <c r="J417" s="38"/>
      <c r="K417" s="38"/>
      <c r="L417" s="41"/>
      <c r="M417" s="196"/>
      <c r="N417" s="197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156</v>
      </c>
      <c r="AU417" s="19" t="s">
        <v>82</v>
      </c>
    </row>
    <row r="418" spans="1:65" s="13" customFormat="1">
      <c r="B418" s="198"/>
      <c r="C418" s="199"/>
      <c r="D418" s="200" t="s">
        <v>158</v>
      </c>
      <c r="E418" s="201" t="s">
        <v>19</v>
      </c>
      <c r="F418" s="202" t="s">
        <v>929</v>
      </c>
      <c r="G418" s="199"/>
      <c r="H418" s="203">
        <v>13.5</v>
      </c>
      <c r="I418" s="204"/>
      <c r="J418" s="199"/>
      <c r="K418" s="199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158</v>
      </c>
      <c r="AU418" s="209" t="s">
        <v>82</v>
      </c>
      <c r="AV418" s="13" t="s">
        <v>82</v>
      </c>
      <c r="AW418" s="13" t="s">
        <v>33</v>
      </c>
      <c r="AX418" s="13" t="s">
        <v>80</v>
      </c>
      <c r="AY418" s="209" t="s">
        <v>146</v>
      </c>
    </row>
    <row r="419" spans="1:65" s="2" customFormat="1" ht="16.5" customHeight="1">
      <c r="A419" s="36"/>
      <c r="B419" s="37"/>
      <c r="C419" s="180" t="s">
        <v>930</v>
      </c>
      <c r="D419" s="180" t="s">
        <v>149</v>
      </c>
      <c r="E419" s="181" t="s">
        <v>931</v>
      </c>
      <c r="F419" s="182" t="s">
        <v>932</v>
      </c>
      <c r="G419" s="183" t="s">
        <v>152</v>
      </c>
      <c r="H419" s="184">
        <v>4</v>
      </c>
      <c r="I419" s="185"/>
      <c r="J419" s="186">
        <f>ROUND(I419*H419,2)</f>
        <v>0</v>
      </c>
      <c r="K419" s="182" t="s">
        <v>153</v>
      </c>
      <c r="L419" s="41"/>
      <c r="M419" s="187" t="s">
        <v>19</v>
      </c>
      <c r="N419" s="188" t="s">
        <v>43</v>
      </c>
      <c r="O419" s="66"/>
      <c r="P419" s="189">
        <f>O419*H419</f>
        <v>0</v>
      </c>
      <c r="Q419" s="189">
        <v>4.0999999999999999E-4</v>
      </c>
      <c r="R419" s="189">
        <f>Q419*H419</f>
        <v>1.64E-3</v>
      </c>
      <c r="S419" s="189">
        <v>0</v>
      </c>
      <c r="T419" s="190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248</v>
      </c>
      <c r="AT419" s="191" t="s">
        <v>149</v>
      </c>
      <c r="AU419" s="191" t="s">
        <v>82</v>
      </c>
      <c r="AY419" s="19" t="s">
        <v>146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80</v>
      </c>
      <c r="BK419" s="192">
        <f>ROUND(I419*H419,2)</f>
        <v>0</v>
      </c>
      <c r="BL419" s="19" t="s">
        <v>248</v>
      </c>
      <c r="BM419" s="191" t="s">
        <v>933</v>
      </c>
    </row>
    <row r="420" spans="1:65" s="2" customFormat="1">
      <c r="A420" s="36"/>
      <c r="B420" s="37"/>
      <c r="C420" s="38"/>
      <c r="D420" s="193" t="s">
        <v>156</v>
      </c>
      <c r="E420" s="38"/>
      <c r="F420" s="194" t="s">
        <v>934</v>
      </c>
      <c r="G420" s="38"/>
      <c r="H420" s="38"/>
      <c r="I420" s="195"/>
      <c r="J420" s="38"/>
      <c r="K420" s="38"/>
      <c r="L420" s="41"/>
      <c r="M420" s="196"/>
      <c r="N420" s="197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156</v>
      </c>
      <c r="AU420" s="19" t="s">
        <v>82</v>
      </c>
    </row>
    <row r="421" spans="1:65" s="13" customFormat="1">
      <c r="B421" s="198"/>
      <c r="C421" s="199"/>
      <c r="D421" s="200" t="s">
        <v>158</v>
      </c>
      <c r="E421" s="201" t="s">
        <v>19</v>
      </c>
      <c r="F421" s="202" t="s">
        <v>301</v>
      </c>
      <c r="G421" s="199"/>
      <c r="H421" s="203">
        <v>4</v>
      </c>
      <c r="I421" s="204"/>
      <c r="J421" s="199"/>
      <c r="K421" s="199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158</v>
      </c>
      <c r="AU421" s="209" t="s">
        <v>82</v>
      </c>
      <c r="AV421" s="13" t="s">
        <v>82</v>
      </c>
      <c r="AW421" s="13" t="s">
        <v>33</v>
      </c>
      <c r="AX421" s="13" t="s">
        <v>80</v>
      </c>
      <c r="AY421" s="209" t="s">
        <v>146</v>
      </c>
    </row>
    <row r="422" spans="1:65" s="2" customFormat="1" ht="16.5" customHeight="1">
      <c r="A422" s="36"/>
      <c r="B422" s="37"/>
      <c r="C422" s="226" t="s">
        <v>935</v>
      </c>
      <c r="D422" s="226" t="s">
        <v>546</v>
      </c>
      <c r="E422" s="227" t="s">
        <v>936</v>
      </c>
      <c r="F422" s="228" t="s">
        <v>937</v>
      </c>
      <c r="G422" s="229" t="s">
        <v>152</v>
      </c>
      <c r="H422" s="230">
        <v>4.2</v>
      </c>
      <c r="I422" s="231"/>
      <c r="J422" s="232">
        <f>ROUND(I422*H422,2)</f>
        <v>0</v>
      </c>
      <c r="K422" s="228" t="s">
        <v>153</v>
      </c>
      <c r="L422" s="233"/>
      <c r="M422" s="234" t="s">
        <v>19</v>
      </c>
      <c r="N422" s="235" t="s">
        <v>43</v>
      </c>
      <c r="O422" s="66"/>
      <c r="P422" s="189">
        <f>O422*H422</f>
        <v>0</v>
      </c>
      <c r="Q422" s="189">
        <v>9.2999999999999992E-3</v>
      </c>
      <c r="R422" s="189">
        <f>Q422*H422</f>
        <v>3.9059999999999997E-2</v>
      </c>
      <c r="S422" s="189">
        <v>0</v>
      </c>
      <c r="T422" s="19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1" t="s">
        <v>354</v>
      </c>
      <c r="AT422" s="191" t="s">
        <v>546</v>
      </c>
      <c r="AU422" s="191" t="s">
        <v>82</v>
      </c>
      <c r="AY422" s="19" t="s">
        <v>146</v>
      </c>
      <c r="BE422" s="192">
        <f>IF(N422="základní",J422,0)</f>
        <v>0</v>
      </c>
      <c r="BF422" s="192">
        <f>IF(N422="snížená",J422,0)</f>
        <v>0</v>
      </c>
      <c r="BG422" s="192">
        <f>IF(N422="zákl. přenesená",J422,0)</f>
        <v>0</v>
      </c>
      <c r="BH422" s="192">
        <f>IF(N422="sníž. přenesená",J422,0)</f>
        <v>0</v>
      </c>
      <c r="BI422" s="192">
        <f>IF(N422="nulová",J422,0)</f>
        <v>0</v>
      </c>
      <c r="BJ422" s="19" t="s">
        <v>80</v>
      </c>
      <c r="BK422" s="192">
        <f>ROUND(I422*H422,2)</f>
        <v>0</v>
      </c>
      <c r="BL422" s="19" t="s">
        <v>248</v>
      </c>
      <c r="BM422" s="191" t="s">
        <v>938</v>
      </c>
    </row>
    <row r="423" spans="1:65" s="13" customFormat="1">
      <c r="B423" s="198"/>
      <c r="C423" s="199"/>
      <c r="D423" s="200" t="s">
        <v>158</v>
      </c>
      <c r="E423" s="199"/>
      <c r="F423" s="202" t="s">
        <v>939</v>
      </c>
      <c r="G423" s="199"/>
      <c r="H423" s="203">
        <v>4.2</v>
      </c>
      <c r="I423" s="204"/>
      <c r="J423" s="199"/>
      <c r="K423" s="199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158</v>
      </c>
      <c r="AU423" s="209" t="s">
        <v>82</v>
      </c>
      <c r="AV423" s="13" t="s">
        <v>82</v>
      </c>
      <c r="AW423" s="13" t="s">
        <v>4</v>
      </c>
      <c r="AX423" s="13" t="s">
        <v>80</v>
      </c>
      <c r="AY423" s="209" t="s">
        <v>146</v>
      </c>
    </row>
    <row r="424" spans="1:65" s="2" customFormat="1" ht="24.2" customHeight="1">
      <c r="A424" s="36"/>
      <c r="B424" s="37"/>
      <c r="C424" s="180" t="s">
        <v>940</v>
      </c>
      <c r="D424" s="180" t="s">
        <v>149</v>
      </c>
      <c r="E424" s="181" t="s">
        <v>941</v>
      </c>
      <c r="F424" s="182" t="s">
        <v>942</v>
      </c>
      <c r="G424" s="183" t="s">
        <v>152</v>
      </c>
      <c r="H424" s="184">
        <v>36.6</v>
      </c>
      <c r="I424" s="185"/>
      <c r="J424" s="186">
        <f>ROUND(I424*H424,2)</f>
        <v>0</v>
      </c>
      <c r="K424" s="182" t="s">
        <v>153</v>
      </c>
      <c r="L424" s="41"/>
      <c r="M424" s="187" t="s">
        <v>19</v>
      </c>
      <c r="N424" s="188" t="s">
        <v>43</v>
      </c>
      <c r="O424" s="66"/>
      <c r="P424" s="189">
        <f>O424*H424</f>
        <v>0</v>
      </c>
      <c r="Q424" s="189">
        <v>1E-4</v>
      </c>
      <c r="R424" s="189">
        <f>Q424*H424</f>
        <v>3.6600000000000005E-3</v>
      </c>
      <c r="S424" s="189">
        <v>0</v>
      </c>
      <c r="T424" s="190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91" t="s">
        <v>248</v>
      </c>
      <c r="AT424" s="191" t="s">
        <v>149</v>
      </c>
      <c r="AU424" s="191" t="s">
        <v>82</v>
      </c>
      <c r="AY424" s="19" t="s">
        <v>146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9" t="s">
        <v>80</v>
      </c>
      <c r="BK424" s="192">
        <f>ROUND(I424*H424,2)</f>
        <v>0</v>
      </c>
      <c r="BL424" s="19" t="s">
        <v>248</v>
      </c>
      <c r="BM424" s="191" t="s">
        <v>943</v>
      </c>
    </row>
    <row r="425" spans="1:65" s="2" customFormat="1">
      <c r="A425" s="36"/>
      <c r="B425" s="37"/>
      <c r="C425" s="38"/>
      <c r="D425" s="193" t="s">
        <v>156</v>
      </c>
      <c r="E425" s="38"/>
      <c r="F425" s="194" t="s">
        <v>944</v>
      </c>
      <c r="G425" s="38"/>
      <c r="H425" s="38"/>
      <c r="I425" s="195"/>
      <c r="J425" s="38"/>
      <c r="K425" s="38"/>
      <c r="L425" s="41"/>
      <c r="M425" s="196"/>
      <c r="N425" s="19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156</v>
      </c>
      <c r="AU425" s="19" t="s">
        <v>82</v>
      </c>
    </row>
    <row r="426" spans="1:65" s="13" customFormat="1">
      <c r="B426" s="198"/>
      <c r="C426" s="199"/>
      <c r="D426" s="200" t="s">
        <v>158</v>
      </c>
      <c r="E426" s="201" t="s">
        <v>19</v>
      </c>
      <c r="F426" s="202" t="s">
        <v>945</v>
      </c>
      <c r="G426" s="199"/>
      <c r="H426" s="203">
        <v>36.6</v>
      </c>
      <c r="I426" s="204"/>
      <c r="J426" s="199"/>
      <c r="K426" s="199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158</v>
      </c>
      <c r="AU426" s="209" t="s">
        <v>82</v>
      </c>
      <c r="AV426" s="13" t="s">
        <v>82</v>
      </c>
      <c r="AW426" s="13" t="s">
        <v>33</v>
      </c>
      <c r="AX426" s="13" t="s">
        <v>80</v>
      </c>
      <c r="AY426" s="209" t="s">
        <v>146</v>
      </c>
    </row>
    <row r="427" spans="1:65" s="2" customFormat="1" ht="37.9" customHeight="1">
      <c r="A427" s="36"/>
      <c r="B427" s="37"/>
      <c r="C427" s="180" t="s">
        <v>946</v>
      </c>
      <c r="D427" s="180" t="s">
        <v>149</v>
      </c>
      <c r="E427" s="181" t="s">
        <v>947</v>
      </c>
      <c r="F427" s="182" t="s">
        <v>948</v>
      </c>
      <c r="G427" s="183" t="s">
        <v>267</v>
      </c>
      <c r="H427" s="221"/>
      <c r="I427" s="185"/>
      <c r="J427" s="186">
        <f>ROUND(I427*H427,2)</f>
        <v>0</v>
      </c>
      <c r="K427" s="182" t="s">
        <v>153</v>
      </c>
      <c r="L427" s="41"/>
      <c r="M427" s="187" t="s">
        <v>19</v>
      </c>
      <c r="N427" s="188" t="s">
        <v>43</v>
      </c>
      <c r="O427" s="66"/>
      <c r="P427" s="189">
        <f>O427*H427</f>
        <v>0</v>
      </c>
      <c r="Q427" s="189">
        <v>0</v>
      </c>
      <c r="R427" s="189">
        <f>Q427*H427</f>
        <v>0</v>
      </c>
      <c r="S427" s="189">
        <v>0</v>
      </c>
      <c r="T427" s="190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91" t="s">
        <v>248</v>
      </c>
      <c r="AT427" s="191" t="s">
        <v>149</v>
      </c>
      <c r="AU427" s="191" t="s">
        <v>82</v>
      </c>
      <c r="AY427" s="19" t="s">
        <v>146</v>
      </c>
      <c r="BE427" s="192">
        <f>IF(N427="základní",J427,0)</f>
        <v>0</v>
      </c>
      <c r="BF427" s="192">
        <f>IF(N427="snížená",J427,0)</f>
        <v>0</v>
      </c>
      <c r="BG427" s="192">
        <f>IF(N427="zákl. přenesená",J427,0)</f>
        <v>0</v>
      </c>
      <c r="BH427" s="192">
        <f>IF(N427="sníž. přenesená",J427,0)</f>
        <v>0</v>
      </c>
      <c r="BI427" s="192">
        <f>IF(N427="nulová",J427,0)</f>
        <v>0</v>
      </c>
      <c r="BJ427" s="19" t="s">
        <v>80</v>
      </c>
      <c r="BK427" s="192">
        <f>ROUND(I427*H427,2)</f>
        <v>0</v>
      </c>
      <c r="BL427" s="19" t="s">
        <v>248</v>
      </c>
      <c r="BM427" s="191" t="s">
        <v>949</v>
      </c>
    </row>
    <row r="428" spans="1:65" s="2" customFormat="1">
      <c r="A428" s="36"/>
      <c r="B428" s="37"/>
      <c r="C428" s="38"/>
      <c r="D428" s="193" t="s">
        <v>156</v>
      </c>
      <c r="E428" s="38"/>
      <c r="F428" s="194" t="s">
        <v>950</v>
      </c>
      <c r="G428" s="38"/>
      <c r="H428" s="38"/>
      <c r="I428" s="195"/>
      <c r="J428" s="38"/>
      <c r="K428" s="38"/>
      <c r="L428" s="41"/>
      <c r="M428" s="196"/>
      <c r="N428" s="197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156</v>
      </c>
      <c r="AU428" s="19" t="s">
        <v>82</v>
      </c>
    </row>
    <row r="429" spans="1:65" s="12" customFormat="1" ht="22.9" customHeight="1">
      <c r="B429" s="164"/>
      <c r="C429" s="165"/>
      <c r="D429" s="166" t="s">
        <v>71</v>
      </c>
      <c r="E429" s="178" t="s">
        <v>302</v>
      </c>
      <c r="F429" s="178" t="s">
        <v>303</v>
      </c>
      <c r="G429" s="165"/>
      <c r="H429" s="165"/>
      <c r="I429" s="168"/>
      <c r="J429" s="179">
        <f>BK429</f>
        <v>0</v>
      </c>
      <c r="K429" s="165"/>
      <c r="L429" s="170"/>
      <c r="M429" s="171"/>
      <c r="N429" s="172"/>
      <c r="O429" s="172"/>
      <c r="P429" s="173">
        <f>SUM(P430:P449)</f>
        <v>0</v>
      </c>
      <c r="Q429" s="172"/>
      <c r="R429" s="173">
        <f>SUM(R430:R449)</f>
        <v>0.56264499999999995</v>
      </c>
      <c r="S429" s="172"/>
      <c r="T429" s="174">
        <f>SUM(T430:T449)</f>
        <v>0</v>
      </c>
      <c r="AR429" s="175" t="s">
        <v>82</v>
      </c>
      <c r="AT429" s="176" t="s">
        <v>71</v>
      </c>
      <c r="AU429" s="176" t="s">
        <v>80</v>
      </c>
      <c r="AY429" s="175" t="s">
        <v>146</v>
      </c>
      <c r="BK429" s="177">
        <f>SUM(BK430:BK449)</f>
        <v>0</v>
      </c>
    </row>
    <row r="430" spans="1:65" s="2" customFormat="1" ht="24.2" customHeight="1">
      <c r="A430" s="36"/>
      <c r="B430" s="37"/>
      <c r="C430" s="180" t="s">
        <v>951</v>
      </c>
      <c r="D430" s="180" t="s">
        <v>149</v>
      </c>
      <c r="E430" s="181" t="s">
        <v>952</v>
      </c>
      <c r="F430" s="182" t="s">
        <v>953</v>
      </c>
      <c r="G430" s="183" t="s">
        <v>152</v>
      </c>
      <c r="H430" s="184">
        <v>52.8</v>
      </c>
      <c r="I430" s="185"/>
      <c r="J430" s="186">
        <f>ROUND(I430*H430,2)</f>
        <v>0</v>
      </c>
      <c r="K430" s="182" t="s">
        <v>153</v>
      </c>
      <c r="L430" s="41"/>
      <c r="M430" s="187" t="s">
        <v>19</v>
      </c>
      <c r="N430" s="188" t="s">
        <v>43</v>
      </c>
      <c r="O430" s="66"/>
      <c r="P430" s="189">
        <f>O430*H430</f>
        <v>0</v>
      </c>
      <c r="Q430" s="189">
        <v>7.2100000000000003E-3</v>
      </c>
      <c r="R430" s="189">
        <f>Q430*H430</f>
        <v>0.38068799999999997</v>
      </c>
      <c r="S430" s="189">
        <v>0</v>
      </c>
      <c r="T430" s="19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1" t="s">
        <v>248</v>
      </c>
      <c r="AT430" s="191" t="s">
        <v>149</v>
      </c>
      <c r="AU430" s="191" t="s">
        <v>82</v>
      </c>
      <c r="AY430" s="19" t="s">
        <v>146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80</v>
      </c>
      <c r="BK430" s="192">
        <f>ROUND(I430*H430,2)</f>
        <v>0</v>
      </c>
      <c r="BL430" s="19" t="s">
        <v>248</v>
      </c>
      <c r="BM430" s="191" t="s">
        <v>954</v>
      </c>
    </row>
    <row r="431" spans="1:65" s="2" customFormat="1">
      <c r="A431" s="36"/>
      <c r="B431" s="37"/>
      <c r="C431" s="38"/>
      <c r="D431" s="193" t="s">
        <v>156</v>
      </c>
      <c r="E431" s="38"/>
      <c r="F431" s="194" t="s">
        <v>955</v>
      </c>
      <c r="G431" s="38"/>
      <c r="H431" s="38"/>
      <c r="I431" s="195"/>
      <c r="J431" s="38"/>
      <c r="K431" s="38"/>
      <c r="L431" s="41"/>
      <c r="M431" s="196"/>
      <c r="N431" s="197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156</v>
      </c>
      <c r="AU431" s="19" t="s">
        <v>82</v>
      </c>
    </row>
    <row r="432" spans="1:65" s="13" customFormat="1">
      <c r="B432" s="198"/>
      <c r="C432" s="199"/>
      <c r="D432" s="200" t="s">
        <v>158</v>
      </c>
      <c r="E432" s="201" t="s">
        <v>19</v>
      </c>
      <c r="F432" s="202" t="s">
        <v>956</v>
      </c>
      <c r="G432" s="199"/>
      <c r="H432" s="203">
        <v>52.8</v>
      </c>
      <c r="I432" s="204"/>
      <c r="J432" s="199"/>
      <c r="K432" s="199"/>
      <c r="L432" s="205"/>
      <c r="M432" s="206"/>
      <c r="N432" s="207"/>
      <c r="O432" s="207"/>
      <c r="P432" s="207"/>
      <c r="Q432" s="207"/>
      <c r="R432" s="207"/>
      <c r="S432" s="207"/>
      <c r="T432" s="208"/>
      <c r="AT432" s="209" t="s">
        <v>158</v>
      </c>
      <c r="AU432" s="209" t="s">
        <v>82</v>
      </c>
      <c r="AV432" s="13" t="s">
        <v>82</v>
      </c>
      <c r="AW432" s="13" t="s">
        <v>33</v>
      </c>
      <c r="AX432" s="13" t="s">
        <v>80</v>
      </c>
      <c r="AY432" s="209" t="s">
        <v>146</v>
      </c>
    </row>
    <row r="433" spans="1:65" s="2" customFormat="1" ht="24.2" customHeight="1">
      <c r="A433" s="36"/>
      <c r="B433" s="37"/>
      <c r="C433" s="180" t="s">
        <v>957</v>
      </c>
      <c r="D433" s="180" t="s">
        <v>149</v>
      </c>
      <c r="E433" s="181" t="s">
        <v>958</v>
      </c>
      <c r="F433" s="182" t="s">
        <v>959</v>
      </c>
      <c r="G433" s="183" t="s">
        <v>179</v>
      </c>
      <c r="H433" s="184">
        <v>28.8</v>
      </c>
      <c r="I433" s="185"/>
      <c r="J433" s="186">
        <f>ROUND(I433*H433,2)</f>
        <v>0</v>
      </c>
      <c r="K433" s="182" t="s">
        <v>153</v>
      </c>
      <c r="L433" s="41"/>
      <c r="M433" s="187" t="s">
        <v>19</v>
      </c>
      <c r="N433" s="188" t="s">
        <v>43</v>
      </c>
      <c r="O433" s="66"/>
      <c r="P433" s="189">
        <f>O433*H433</f>
        <v>0</v>
      </c>
      <c r="Q433" s="189">
        <v>2.0200000000000001E-3</v>
      </c>
      <c r="R433" s="189">
        <f>Q433*H433</f>
        <v>5.8176000000000005E-2</v>
      </c>
      <c r="S433" s="189">
        <v>0</v>
      </c>
      <c r="T433" s="19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1" t="s">
        <v>248</v>
      </c>
      <c r="AT433" s="191" t="s">
        <v>149</v>
      </c>
      <c r="AU433" s="191" t="s">
        <v>82</v>
      </c>
      <c r="AY433" s="19" t="s">
        <v>146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9" t="s">
        <v>80</v>
      </c>
      <c r="BK433" s="192">
        <f>ROUND(I433*H433,2)</f>
        <v>0</v>
      </c>
      <c r="BL433" s="19" t="s">
        <v>248</v>
      </c>
      <c r="BM433" s="191" t="s">
        <v>960</v>
      </c>
    </row>
    <row r="434" spans="1:65" s="2" customFormat="1">
      <c r="A434" s="36"/>
      <c r="B434" s="37"/>
      <c r="C434" s="38"/>
      <c r="D434" s="193" t="s">
        <v>156</v>
      </c>
      <c r="E434" s="38"/>
      <c r="F434" s="194" t="s">
        <v>961</v>
      </c>
      <c r="G434" s="38"/>
      <c r="H434" s="38"/>
      <c r="I434" s="195"/>
      <c r="J434" s="38"/>
      <c r="K434" s="38"/>
      <c r="L434" s="41"/>
      <c r="M434" s="196"/>
      <c r="N434" s="19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156</v>
      </c>
      <c r="AU434" s="19" t="s">
        <v>82</v>
      </c>
    </row>
    <row r="435" spans="1:65" s="13" customFormat="1">
      <c r="B435" s="198"/>
      <c r="C435" s="199"/>
      <c r="D435" s="200" t="s">
        <v>158</v>
      </c>
      <c r="E435" s="201" t="s">
        <v>19</v>
      </c>
      <c r="F435" s="202" t="s">
        <v>962</v>
      </c>
      <c r="G435" s="199"/>
      <c r="H435" s="203">
        <v>28.8</v>
      </c>
      <c r="I435" s="204"/>
      <c r="J435" s="199"/>
      <c r="K435" s="199"/>
      <c r="L435" s="205"/>
      <c r="M435" s="206"/>
      <c r="N435" s="207"/>
      <c r="O435" s="207"/>
      <c r="P435" s="207"/>
      <c r="Q435" s="207"/>
      <c r="R435" s="207"/>
      <c r="S435" s="207"/>
      <c r="T435" s="208"/>
      <c r="AT435" s="209" t="s">
        <v>158</v>
      </c>
      <c r="AU435" s="209" t="s">
        <v>82</v>
      </c>
      <c r="AV435" s="13" t="s">
        <v>82</v>
      </c>
      <c r="AW435" s="13" t="s">
        <v>33</v>
      </c>
      <c r="AX435" s="13" t="s">
        <v>80</v>
      </c>
      <c r="AY435" s="209" t="s">
        <v>146</v>
      </c>
    </row>
    <row r="436" spans="1:65" s="2" customFormat="1" ht="21.75" customHeight="1">
      <c r="A436" s="36"/>
      <c r="B436" s="37"/>
      <c r="C436" s="180" t="s">
        <v>963</v>
      </c>
      <c r="D436" s="180" t="s">
        <v>149</v>
      </c>
      <c r="E436" s="181" t="s">
        <v>964</v>
      </c>
      <c r="F436" s="182" t="s">
        <v>965</v>
      </c>
      <c r="G436" s="183" t="s">
        <v>179</v>
      </c>
      <c r="H436" s="184">
        <v>34.299999999999997</v>
      </c>
      <c r="I436" s="185"/>
      <c r="J436" s="186">
        <f>ROUND(I436*H436,2)</f>
        <v>0</v>
      </c>
      <c r="K436" s="182" t="s">
        <v>153</v>
      </c>
      <c r="L436" s="41"/>
      <c r="M436" s="187" t="s">
        <v>19</v>
      </c>
      <c r="N436" s="188" t="s">
        <v>43</v>
      </c>
      <c r="O436" s="66"/>
      <c r="P436" s="189">
        <f>O436*H436</f>
        <v>0</v>
      </c>
      <c r="Q436" s="189">
        <v>2.8600000000000001E-3</v>
      </c>
      <c r="R436" s="189">
        <f>Q436*H436</f>
        <v>9.8097999999999991E-2</v>
      </c>
      <c r="S436" s="189">
        <v>0</v>
      </c>
      <c r="T436" s="190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1" t="s">
        <v>248</v>
      </c>
      <c r="AT436" s="191" t="s">
        <v>149</v>
      </c>
      <c r="AU436" s="191" t="s">
        <v>82</v>
      </c>
      <c r="AY436" s="19" t="s">
        <v>146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9" t="s">
        <v>80</v>
      </c>
      <c r="BK436" s="192">
        <f>ROUND(I436*H436,2)</f>
        <v>0</v>
      </c>
      <c r="BL436" s="19" t="s">
        <v>248</v>
      </c>
      <c r="BM436" s="191" t="s">
        <v>966</v>
      </c>
    </row>
    <row r="437" spans="1:65" s="2" customFormat="1">
      <c r="A437" s="36"/>
      <c r="B437" s="37"/>
      <c r="C437" s="38"/>
      <c r="D437" s="193" t="s">
        <v>156</v>
      </c>
      <c r="E437" s="38"/>
      <c r="F437" s="194" t="s">
        <v>967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156</v>
      </c>
      <c r="AU437" s="19" t="s">
        <v>82</v>
      </c>
    </row>
    <row r="438" spans="1:65" s="13" customFormat="1">
      <c r="B438" s="198"/>
      <c r="C438" s="199"/>
      <c r="D438" s="200" t="s">
        <v>158</v>
      </c>
      <c r="E438" s="201" t="s">
        <v>19</v>
      </c>
      <c r="F438" s="202" t="s">
        <v>968</v>
      </c>
      <c r="G438" s="199"/>
      <c r="H438" s="203">
        <v>11.45</v>
      </c>
      <c r="I438" s="204"/>
      <c r="J438" s="199"/>
      <c r="K438" s="199"/>
      <c r="L438" s="205"/>
      <c r="M438" s="206"/>
      <c r="N438" s="207"/>
      <c r="O438" s="207"/>
      <c r="P438" s="207"/>
      <c r="Q438" s="207"/>
      <c r="R438" s="207"/>
      <c r="S438" s="207"/>
      <c r="T438" s="208"/>
      <c r="AT438" s="209" t="s">
        <v>158</v>
      </c>
      <c r="AU438" s="209" t="s">
        <v>82</v>
      </c>
      <c r="AV438" s="13" t="s">
        <v>82</v>
      </c>
      <c r="AW438" s="13" t="s">
        <v>33</v>
      </c>
      <c r="AX438" s="13" t="s">
        <v>72</v>
      </c>
      <c r="AY438" s="209" t="s">
        <v>146</v>
      </c>
    </row>
    <row r="439" spans="1:65" s="13" customFormat="1">
      <c r="B439" s="198"/>
      <c r="C439" s="199"/>
      <c r="D439" s="200" t="s">
        <v>158</v>
      </c>
      <c r="E439" s="201" t="s">
        <v>19</v>
      </c>
      <c r="F439" s="202" t="s">
        <v>969</v>
      </c>
      <c r="G439" s="199"/>
      <c r="H439" s="203">
        <v>11.45</v>
      </c>
      <c r="I439" s="204"/>
      <c r="J439" s="199"/>
      <c r="K439" s="199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158</v>
      </c>
      <c r="AU439" s="209" t="s">
        <v>82</v>
      </c>
      <c r="AV439" s="13" t="s">
        <v>82</v>
      </c>
      <c r="AW439" s="13" t="s">
        <v>33</v>
      </c>
      <c r="AX439" s="13" t="s">
        <v>72</v>
      </c>
      <c r="AY439" s="209" t="s">
        <v>146</v>
      </c>
    </row>
    <row r="440" spans="1:65" s="13" customFormat="1">
      <c r="B440" s="198"/>
      <c r="C440" s="199"/>
      <c r="D440" s="200" t="s">
        <v>158</v>
      </c>
      <c r="E440" s="201" t="s">
        <v>19</v>
      </c>
      <c r="F440" s="202" t="s">
        <v>970</v>
      </c>
      <c r="G440" s="199"/>
      <c r="H440" s="203">
        <v>6.7</v>
      </c>
      <c r="I440" s="204"/>
      <c r="J440" s="199"/>
      <c r="K440" s="199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158</v>
      </c>
      <c r="AU440" s="209" t="s">
        <v>82</v>
      </c>
      <c r="AV440" s="13" t="s">
        <v>82</v>
      </c>
      <c r="AW440" s="13" t="s">
        <v>33</v>
      </c>
      <c r="AX440" s="13" t="s">
        <v>72</v>
      </c>
      <c r="AY440" s="209" t="s">
        <v>146</v>
      </c>
    </row>
    <row r="441" spans="1:65" s="13" customFormat="1">
      <c r="B441" s="198"/>
      <c r="C441" s="199"/>
      <c r="D441" s="200" t="s">
        <v>158</v>
      </c>
      <c r="E441" s="201" t="s">
        <v>19</v>
      </c>
      <c r="F441" s="202" t="s">
        <v>971</v>
      </c>
      <c r="G441" s="199"/>
      <c r="H441" s="203">
        <v>4.7</v>
      </c>
      <c r="I441" s="204"/>
      <c r="J441" s="199"/>
      <c r="K441" s="199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158</v>
      </c>
      <c r="AU441" s="209" t="s">
        <v>82</v>
      </c>
      <c r="AV441" s="13" t="s">
        <v>82</v>
      </c>
      <c r="AW441" s="13" t="s">
        <v>33</v>
      </c>
      <c r="AX441" s="13" t="s">
        <v>72</v>
      </c>
      <c r="AY441" s="209" t="s">
        <v>146</v>
      </c>
    </row>
    <row r="442" spans="1:65" s="14" customFormat="1">
      <c r="B442" s="210"/>
      <c r="C442" s="211"/>
      <c r="D442" s="200" t="s">
        <v>158</v>
      </c>
      <c r="E442" s="212" t="s">
        <v>19</v>
      </c>
      <c r="F442" s="213" t="s">
        <v>161</v>
      </c>
      <c r="G442" s="211"/>
      <c r="H442" s="214">
        <v>34.299999999999997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158</v>
      </c>
      <c r="AU442" s="220" t="s">
        <v>82</v>
      </c>
      <c r="AV442" s="14" t="s">
        <v>154</v>
      </c>
      <c r="AW442" s="14" t="s">
        <v>33</v>
      </c>
      <c r="AX442" s="14" t="s">
        <v>80</v>
      </c>
      <c r="AY442" s="220" t="s">
        <v>146</v>
      </c>
    </row>
    <row r="443" spans="1:65" s="2" customFormat="1" ht="24.2" customHeight="1">
      <c r="A443" s="36"/>
      <c r="B443" s="37"/>
      <c r="C443" s="180" t="s">
        <v>972</v>
      </c>
      <c r="D443" s="180" t="s">
        <v>149</v>
      </c>
      <c r="E443" s="181" t="s">
        <v>973</v>
      </c>
      <c r="F443" s="182" t="s">
        <v>974</v>
      </c>
      <c r="G443" s="183" t="s">
        <v>369</v>
      </c>
      <c r="H443" s="184">
        <v>3</v>
      </c>
      <c r="I443" s="185"/>
      <c r="J443" s="186">
        <f>ROUND(I443*H443,2)</f>
        <v>0</v>
      </c>
      <c r="K443" s="182" t="s">
        <v>153</v>
      </c>
      <c r="L443" s="41"/>
      <c r="M443" s="187" t="s">
        <v>19</v>
      </c>
      <c r="N443" s="188" t="s">
        <v>43</v>
      </c>
      <c r="O443" s="66"/>
      <c r="P443" s="189">
        <f>O443*H443</f>
        <v>0</v>
      </c>
      <c r="Q443" s="189">
        <v>3.1E-4</v>
      </c>
      <c r="R443" s="189">
        <f>Q443*H443</f>
        <v>9.3000000000000005E-4</v>
      </c>
      <c r="S443" s="189">
        <v>0</v>
      </c>
      <c r="T443" s="19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248</v>
      </c>
      <c r="AT443" s="191" t="s">
        <v>149</v>
      </c>
      <c r="AU443" s="191" t="s">
        <v>82</v>
      </c>
      <c r="AY443" s="19" t="s">
        <v>146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80</v>
      </c>
      <c r="BK443" s="192">
        <f>ROUND(I443*H443,2)</f>
        <v>0</v>
      </c>
      <c r="BL443" s="19" t="s">
        <v>248</v>
      </c>
      <c r="BM443" s="191" t="s">
        <v>975</v>
      </c>
    </row>
    <row r="444" spans="1:65" s="2" customFormat="1">
      <c r="A444" s="36"/>
      <c r="B444" s="37"/>
      <c r="C444" s="38"/>
      <c r="D444" s="193" t="s">
        <v>156</v>
      </c>
      <c r="E444" s="38"/>
      <c r="F444" s="194" t="s">
        <v>976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156</v>
      </c>
      <c r="AU444" s="19" t="s">
        <v>82</v>
      </c>
    </row>
    <row r="445" spans="1:65" s="2" customFormat="1" ht="24.2" customHeight="1">
      <c r="A445" s="36"/>
      <c r="B445" s="37"/>
      <c r="C445" s="180" t="s">
        <v>977</v>
      </c>
      <c r="D445" s="180" t="s">
        <v>149</v>
      </c>
      <c r="E445" s="181" t="s">
        <v>978</v>
      </c>
      <c r="F445" s="182" t="s">
        <v>979</v>
      </c>
      <c r="G445" s="183" t="s">
        <v>179</v>
      </c>
      <c r="H445" s="184">
        <v>11.1</v>
      </c>
      <c r="I445" s="185"/>
      <c r="J445" s="186">
        <f>ROUND(I445*H445,2)</f>
        <v>0</v>
      </c>
      <c r="K445" s="182" t="s">
        <v>153</v>
      </c>
      <c r="L445" s="41"/>
      <c r="M445" s="187" t="s">
        <v>19</v>
      </c>
      <c r="N445" s="188" t="s">
        <v>43</v>
      </c>
      <c r="O445" s="66"/>
      <c r="P445" s="189">
        <f>O445*H445</f>
        <v>0</v>
      </c>
      <c r="Q445" s="189">
        <v>2.2300000000000002E-3</v>
      </c>
      <c r="R445" s="189">
        <f>Q445*H445</f>
        <v>2.4753000000000001E-2</v>
      </c>
      <c r="S445" s="189">
        <v>0</v>
      </c>
      <c r="T445" s="190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248</v>
      </c>
      <c r="AT445" s="191" t="s">
        <v>149</v>
      </c>
      <c r="AU445" s="191" t="s">
        <v>82</v>
      </c>
      <c r="AY445" s="19" t="s">
        <v>146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80</v>
      </c>
      <c r="BK445" s="192">
        <f>ROUND(I445*H445,2)</f>
        <v>0</v>
      </c>
      <c r="BL445" s="19" t="s">
        <v>248</v>
      </c>
      <c r="BM445" s="191" t="s">
        <v>980</v>
      </c>
    </row>
    <row r="446" spans="1:65" s="2" customFormat="1">
      <c r="A446" s="36"/>
      <c r="B446" s="37"/>
      <c r="C446" s="38"/>
      <c r="D446" s="193" t="s">
        <v>156</v>
      </c>
      <c r="E446" s="38"/>
      <c r="F446" s="194" t="s">
        <v>981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156</v>
      </c>
      <c r="AU446" s="19" t="s">
        <v>82</v>
      </c>
    </row>
    <row r="447" spans="1:65" s="13" customFormat="1">
      <c r="B447" s="198"/>
      <c r="C447" s="199"/>
      <c r="D447" s="200" t="s">
        <v>158</v>
      </c>
      <c r="E447" s="201" t="s">
        <v>19</v>
      </c>
      <c r="F447" s="202" t="s">
        <v>982</v>
      </c>
      <c r="G447" s="199"/>
      <c r="H447" s="203">
        <v>11.1</v>
      </c>
      <c r="I447" s="204"/>
      <c r="J447" s="199"/>
      <c r="K447" s="199"/>
      <c r="L447" s="205"/>
      <c r="M447" s="206"/>
      <c r="N447" s="207"/>
      <c r="O447" s="207"/>
      <c r="P447" s="207"/>
      <c r="Q447" s="207"/>
      <c r="R447" s="207"/>
      <c r="S447" s="207"/>
      <c r="T447" s="208"/>
      <c r="AT447" s="209" t="s">
        <v>158</v>
      </c>
      <c r="AU447" s="209" t="s">
        <v>82</v>
      </c>
      <c r="AV447" s="13" t="s">
        <v>82</v>
      </c>
      <c r="AW447" s="13" t="s">
        <v>33</v>
      </c>
      <c r="AX447" s="13" t="s">
        <v>80</v>
      </c>
      <c r="AY447" s="209" t="s">
        <v>146</v>
      </c>
    </row>
    <row r="448" spans="1:65" s="2" customFormat="1" ht="24.2" customHeight="1">
      <c r="A448" s="36"/>
      <c r="B448" s="37"/>
      <c r="C448" s="180" t="s">
        <v>983</v>
      </c>
      <c r="D448" s="180" t="s">
        <v>149</v>
      </c>
      <c r="E448" s="181" t="s">
        <v>984</v>
      </c>
      <c r="F448" s="182" t="s">
        <v>985</v>
      </c>
      <c r="G448" s="183" t="s">
        <v>267</v>
      </c>
      <c r="H448" s="221"/>
      <c r="I448" s="185"/>
      <c r="J448" s="186">
        <f>ROUND(I448*H448,2)</f>
        <v>0</v>
      </c>
      <c r="K448" s="182" t="s">
        <v>153</v>
      </c>
      <c r="L448" s="41"/>
      <c r="M448" s="187" t="s">
        <v>19</v>
      </c>
      <c r="N448" s="188" t="s">
        <v>43</v>
      </c>
      <c r="O448" s="66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1" t="s">
        <v>248</v>
      </c>
      <c r="AT448" s="191" t="s">
        <v>149</v>
      </c>
      <c r="AU448" s="191" t="s">
        <v>82</v>
      </c>
      <c r="AY448" s="19" t="s">
        <v>146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80</v>
      </c>
      <c r="BK448" s="192">
        <f>ROUND(I448*H448,2)</f>
        <v>0</v>
      </c>
      <c r="BL448" s="19" t="s">
        <v>248</v>
      </c>
      <c r="BM448" s="191" t="s">
        <v>986</v>
      </c>
    </row>
    <row r="449" spans="1:65" s="2" customFormat="1">
      <c r="A449" s="36"/>
      <c r="B449" s="37"/>
      <c r="C449" s="38"/>
      <c r="D449" s="193" t="s">
        <v>156</v>
      </c>
      <c r="E449" s="38"/>
      <c r="F449" s="194" t="s">
        <v>987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156</v>
      </c>
      <c r="AU449" s="19" t="s">
        <v>82</v>
      </c>
    </row>
    <row r="450" spans="1:65" s="12" customFormat="1" ht="22.9" customHeight="1">
      <c r="B450" s="164"/>
      <c r="C450" s="165"/>
      <c r="D450" s="166" t="s">
        <v>71</v>
      </c>
      <c r="E450" s="178" t="s">
        <v>352</v>
      </c>
      <c r="F450" s="178" t="s">
        <v>353</v>
      </c>
      <c r="G450" s="165"/>
      <c r="H450" s="165"/>
      <c r="I450" s="168"/>
      <c r="J450" s="179">
        <f>BK450</f>
        <v>0</v>
      </c>
      <c r="K450" s="165"/>
      <c r="L450" s="170"/>
      <c r="M450" s="171"/>
      <c r="N450" s="172"/>
      <c r="O450" s="172"/>
      <c r="P450" s="173">
        <f>SUM(P451:P494)</f>
        <v>0</v>
      </c>
      <c r="Q450" s="172"/>
      <c r="R450" s="173">
        <f>SUM(R451:R494)</f>
        <v>1.5640821999999999</v>
      </c>
      <c r="S450" s="172"/>
      <c r="T450" s="174">
        <f>SUM(T451:T494)</f>
        <v>0</v>
      </c>
      <c r="AR450" s="175" t="s">
        <v>82</v>
      </c>
      <c r="AT450" s="176" t="s">
        <v>71</v>
      </c>
      <c r="AU450" s="176" t="s">
        <v>80</v>
      </c>
      <c r="AY450" s="175" t="s">
        <v>146</v>
      </c>
      <c r="BK450" s="177">
        <f>SUM(BK451:BK494)</f>
        <v>0</v>
      </c>
    </row>
    <row r="451" spans="1:65" s="2" customFormat="1" ht="21.75" customHeight="1">
      <c r="A451" s="36"/>
      <c r="B451" s="37"/>
      <c r="C451" s="180" t="s">
        <v>988</v>
      </c>
      <c r="D451" s="180" t="s">
        <v>149</v>
      </c>
      <c r="E451" s="181" t="s">
        <v>989</v>
      </c>
      <c r="F451" s="182" t="s">
        <v>990</v>
      </c>
      <c r="G451" s="183" t="s">
        <v>152</v>
      </c>
      <c r="H451" s="184">
        <v>18.899999999999999</v>
      </c>
      <c r="I451" s="185"/>
      <c r="J451" s="186">
        <f>ROUND(I451*H451,2)</f>
        <v>0</v>
      </c>
      <c r="K451" s="182" t="s">
        <v>153</v>
      </c>
      <c r="L451" s="41"/>
      <c r="M451" s="187" t="s">
        <v>19</v>
      </c>
      <c r="N451" s="188" t="s">
        <v>43</v>
      </c>
      <c r="O451" s="66"/>
      <c r="P451" s="189">
        <f>O451*H451</f>
        <v>0</v>
      </c>
      <c r="Q451" s="189">
        <v>2.5999999999999998E-4</v>
      </c>
      <c r="R451" s="189">
        <f>Q451*H451</f>
        <v>4.9139999999999991E-3</v>
      </c>
      <c r="S451" s="189">
        <v>0</v>
      </c>
      <c r="T451" s="190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91" t="s">
        <v>248</v>
      </c>
      <c r="AT451" s="191" t="s">
        <v>149</v>
      </c>
      <c r="AU451" s="191" t="s">
        <v>82</v>
      </c>
      <c r="AY451" s="19" t="s">
        <v>146</v>
      </c>
      <c r="BE451" s="192">
        <f>IF(N451="základní",J451,0)</f>
        <v>0</v>
      </c>
      <c r="BF451" s="192">
        <f>IF(N451="snížená",J451,0)</f>
        <v>0</v>
      </c>
      <c r="BG451" s="192">
        <f>IF(N451="zákl. přenesená",J451,0)</f>
        <v>0</v>
      </c>
      <c r="BH451" s="192">
        <f>IF(N451="sníž. přenesená",J451,0)</f>
        <v>0</v>
      </c>
      <c r="BI451" s="192">
        <f>IF(N451="nulová",J451,0)</f>
        <v>0</v>
      </c>
      <c r="BJ451" s="19" t="s">
        <v>80</v>
      </c>
      <c r="BK451" s="192">
        <f>ROUND(I451*H451,2)</f>
        <v>0</v>
      </c>
      <c r="BL451" s="19" t="s">
        <v>248</v>
      </c>
      <c r="BM451" s="191" t="s">
        <v>991</v>
      </c>
    </row>
    <row r="452" spans="1:65" s="2" customFormat="1">
      <c r="A452" s="36"/>
      <c r="B452" s="37"/>
      <c r="C452" s="38"/>
      <c r="D452" s="193" t="s">
        <v>156</v>
      </c>
      <c r="E452" s="38"/>
      <c r="F452" s="194" t="s">
        <v>992</v>
      </c>
      <c r="G452" s="38"/>
      <c r="H452" s="38"/>
      <c r="I452" s="195"/>
      <c r="J452" s="38"/>
      <c r="K452" s="38"/>
      <c r="L452" s="41"/>
      <c r="M452" s="196"/>
      <c r="N452" s="197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156</v>
      </c>
      <c r="AU452" s="19" t="s">
        <v>82</v>
      </c>
    </row>
    <row r="453" spans="1:65" s="13" customFormat="1">
      <c r="B453" s="198"/>
      <c r="C453" s="199"/>
      <c r="D453" s="200" t="s">
        <v>158</v>
      </c>
      <c r="E453" s="201" t="s">
        <v>19</v>
      </c>
      <c r="F453" s="202" t="s">
        <v>993</v>
      </c>
      <c r="G453" s="199"/>
      <c r="H453" s="203">
        <v>4.5</v>
      </c>
      <c r="I453" s="204"/>
      <c r="J453" s="199"/>
      <c r="K453" s="199"/>
      <c r="L453" s="205"/>
      <c r="M453" s="206"/>
      <c r="N453" s="207"/>
      <c r="O453" s="207"/>
      <c r="P453" s="207"/>
      <c r="Q453" s="207"/>
      <c r="R453" s="207"/>
      <c r="S453" s="207"/>
      <c r="T453" s="208"/>
      <c r="AT453" s="209" t="s">
        <v>158</v>
      </c>
      <c r="AU453" s="209" t="s">
        <v>82</v>
      </c>
      <c r="AV453" s="13" t="s">
        <v>82</v>
      </c>
      <c r="AW453" s="13" t="s">
        <v>33</v>
      </c>
      <c r="AX453" s="13" t="s">
        <v>72</v>
      </c>
      <c r="AY453" s="209" t="s">
        <v>146</v>
      </c>
    </row>
    <row r="454" spans="1:65" s="13" customFormat="1">
      <c r="B454" s="198"/>
      <c r="C454" s="199"/>
      <c r="D454" s="200" t="s">
        <v>158</v>
      </c>
      <c r="E454" s="201" t="s">
        <v>19</v>
      </c>
      <c r="F454" s="202" t="s">
        <v>994</v>
      </c>
      <c r="G454" s="199"/>
      <c r="H454" s="203">
        <v>5.4</v>
      </c>
      <c r="I454" s="204"/>
      <c r="J454" s="199"/>
      <c r="K454" s="199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158</v>
      </c>
      <c r="AU454" s="209" t="s">
        <v>82</v>
      </c>
      <c r="AV454" s="13" t="s">
        <v>82</v>
      </c>
      <c r="AW454" s="13" t="s">
        <v>33</v>
      </c>
      <c r="AX454" s="13" t="s">
        <v>72</v>
      </c>
      <c r="AY454" s="209" t="s">
        <v>146</v>
      </c>
    </row>
    <row r="455" spans="1:65" s="13" customFormat="1">
      <c r="B455" s="198"/>
      <c r="C455" s="199"/>
      <c r="D455" s="200" t="s">
        <v>158</v>
      </c>
      <c r="E455" s="201" t="s">
        <v>19</v>
      </c>
      <c r="F455" s="202" t="s">
        <v>995</v>
      </c>
      <c r="G455" s="199"/>
      <c r="H455" s="203">
        <v>9</v>
      </c>
      <c r="I455" s="204"/>
      <c r="J455" s="199"/>
      <c r="K455" s="199"/>
      <c r="L455" s="205"/>
      <c r="M455" s="206"/>
      <c r="N455" s="207"/>
      <c r="O455" s="207"/>
      <c r="P455" s="207"/>
      <c r="Q455" s="207"/>
      <c r="R455" s="207"/>
      <c r="S455" s="207"/>
      <c r="T455" s="208"/>
      <c r="AT455" s="209" t="s">
        <v>158</v>
      </c>
      <c r="AU455" s="209" t="s">
        <v>82</v>
      </c>
      <c r="AV455" s="13" t="s">
        <v>82</v>
      </c>
      <c r="AW455" s="13" t="s">
        <v>33</v>
      </c>
      <c r="AX455" s="13" t="s">
        <v>72</v>
      </c>
      <c r="AY455" s="209" t="s">
        <v>146</v>
      </c>
    </row>
    <row r="456" spans="1:65" s="14" customFormat="1">
      <c r="B456" s="210"/>
      <c r="C456" s="211"/>
      <c r="D456" s="200" t="s">
        <v>158</v>
      </c>
      <c r="E456" s="212" t="s">
        <v>19</v>
      </c>
      <c r="F456" s="213" t="s">
        <v>161</v>
      </c>
      <c r="G456" s="211"/>
      <c r="H456" s="214">
        <v>18.899999999999999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158</v>
      </c>
      <c r="AU456" s="220" t="s">
        <v>82</v>
      </c>
      <c r="AV456" s="14" t="s">
        <v>154</v>
      </c>
      <c r="AW456" s="14" t="s">
        <v>33</v>
      </c>
      <c r="AX456" s="14" t="s">
        <v>80</v>
      </c>
      <c r="AY456" s="220" t="s">
        <v>146</v>
      </c>
    </row>
    <row r="457" spans="1:65" s="2" customFormat="1" ht="16.5" customHeight="1">
      <c r="A457" s="36"/>
      <c r="B457" s="37"/>
      <c r="C457" s="226" t="s">
        <v>996</v>
      </c>
      <c r="D457" s="226" t="s">
        <v>546</v>
      </c>
      <c r="E457" s="227" t="s">
        <v>997</v>
      </c>
      <c r="F457" s="228" t="s">
        <v>998</v>
      </c>
      <c r="G457" s="229" t="s">
        <v>152</v>
      </c>
      <c r="H457" s="230">
        <v>9.9</v>
      </c>
      <c r="I457" s="231"/>
      <c r="J457" s="232">
        <f>ROUND(I457*H457,2)</f>
        <v>0</v>
      </c>
      <c r="K457" s="228" t="s">
        <v>19</v>
      </c>
      <c r="L457" s="233"/>
      <c r="M457" s="234" t="s">
        <v>19</v>
      </c>
      <c r="N457" s="235" t="s">
        <v>43</v>
      </c>
      <c r="O457" s="66"/>
      <c r="P457" s="189">
        <f>O457*H457</f>
        <v>0</v>
      </c>
      <c r="Q457" s="189">
        <v>3.6810000000000002E-2</v>
      </c>
      <c r="R457" s="189">
        <f>Q457*H457</f>
        <v>0.36441900000000005</v>
      </c>
      <c r="S457" s="189">
        <v>0</v>
      </c>
      <c r="T457" s="190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91" t="s">
        <v>354</v>
      </c>
      <c r="AT457" s="191" t="s">
        <v>546</v>
      </c>
      <c r="AU457" s="191" t="s">
        <v>82</v>
      </c>
      <c r="AY457" s="19" t="s">
        <v>146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9" t="s">
        <v>80</v>
      </c>
      <c r="BK457" s="192">
        <f>ROUND(I457*H457,2)</f>
        <v>0</v>
      </c>
      <c r="BL457" s="19" t="s">
        <v>248</v>
      </c>
      <c r="BM457" s="191" t="s">
        <v>999</v>
      </c>
    </row>
    <row r="458" spans="1:65" s="13" customFormat="1">
      <c r="B458" s="198"/>
      <c r="C458" s="199"/>
      <c r="D458" s="200" t="s">
        <v>158</v>
      </c>
      <c r="E458" s="201" t="s">
        <v>19</v>
      </c>
      <c r="F458" s="202" t="s">
        <v>1000</v>
      </c>
      <c r="G458" s="199"/>
      <c r="H458" s="203">
        <v>4.5</v>
      </c>
      <c r="I458" s="204"/>
      <c r="J458" s="199"/>
      <c r="K458" s="199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158</v>
      </c>
      <c r="AU458" s="209" t="s">
        <v>82</v>
      </c>
      <c r="AV458" s="13" t="s">
        <v>82</v>
      </c>
      <c r="AW458" s="13" t="s">
        <v>33</v>
      </c>
      <c r="AX458" s="13" t="s">
        <v>72</v>
      </c>
      <c r="AY458" s="209" t="s">
        <v>146</v>
      </c>
    </row>
    <row r="459" spans="1:65" s="13" customFormat="1">
      <c r="B459" s="198"/>
      <c r="C459" s="199"/>
      <c r="D459" s="200" t="s">
        <v>158</v>
      </c>
      <c r="E459" s="201" t="s">
        <v>19</v>
      </c>
      <c r="F459" s="202" t="s">
        <v>1001</v>
      </c>
      <c r="G459" s="199"/>
      <c r="H459" s="203">
        <v>5.4</v>
      </c>
      <c r="I459" s="204"/>
      <c r="J459" s="199"/>
      <c r="K459" s="199"/>
      <c r="L459" s="205"/>
      <c r="M459" s="206"/>
      <c r="N459" s="207"/>
      <c r="O459" s="207"/>
      <c r="P459" s="207"/>
      <c r="Q459" s="207"/>
      <c r="R459" s="207"/>
      <c r="S459" s="207"/>
      <c r="T459" s="208"/>
      <c r="AT459" s="209" t="s">
        <v>158</v>
      </c>
      <c r="AU459" s="209" t="s">
        <v>82</v>
      </c>
      <c r="AV459" s="13" t="s">
        <v>82</v>
      </c>
      <c r="AW459" s="13" t="s">
        <v>33</v>
      </c>
      <c r="AX459" s="13" t="s">
        <v>72</v>
      </c>
      <c r="AY459" s="209" t="s">
        <v>146</v>
      </c>
    </row>
    <row r="460" spans="1:65" s="14" customFormat="1">
      <c r="B460" s="210"/>
      <c r="C460" s="211"/>
      <c r="D460" s="200" t="s">
        <v>158</v>
      </c>
      <c r="E460" s="212" t="s">
        <v>19</v>
      </c>
      <c r="F460" s="213" t="s">
        <v>161</v>
      </c>
      <c r="G460" s="211"/>
      <c r="H460" s="214">
        <v>9.9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158</v>
      </c>
      <c r="AU460" s="220" t="s">
        <v>82</v>
      </c>
      <c r="AV460" s="14" t="s">
        <v>154</v>
      </c>
      <c r="AW460" s="14" t="s">
        <v>33</v>
      </c>
      <c r="AX460" s="14" t="s">
        <v>80</v>
      </c>
      <c r="AY460" s="220" t="s">
        <v>146</v>
      </c>
    </row>
    <row r="461" spans="1:65" s="2" customFormat="1" ht="16.5" customHeight="1">
      <c r="A461" s="36"/>
      <c r="B461" s="37"/>
      <c r="C461" s="226" t="s">
        <v>1002</v>
      </c>
      <c r="D461" s="226" t="s">
        <v>546</v>
      </c>
      <c r="E461" s="227" t="s">
        <v>1003</v>
      </c>
      <c r="F461" s="228" t="s">
        <v>998</v>
      </c>
      <c r="G461" s="229" t="s">
        <v>152</v>
      </c>
      <c r="H461" s="230">
        <v>9</v>
      </c>
      <c r="I461" s="231"/>
      <c r="J461" s="232">
        <f>ROUND(I461*H461,2)</f>
        <v>0</v>
      </c>
      <c r="K461" s="228" t="s">
        <v>19</v>
      </c>
      <c r="L461" s="233"/>
      <c r="M461" s="234" t="s">
        <v>19</v>
      </c>
      <c r="N461" s="235" t="s">
        <v>43</v>
      </c>
      <c r="O461" s="66"/>
      <c r="P461" s="189">
        <f>O461*H461</f>
        <v>0</v>
      </c>
      <c r="Q461" s="189">
        <v>3.6810000000000002E-2</v>
      </c>
      <c r="R461" s="189">
        <f>Q461*H461</f>
        <v>0.33129000000000003</v>
      </c>
      <c r="S461" s="189">
        <v>0</v>
      </c>
      <c r="T461" s="190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1" t="s">
        <v>354</v>
      </c>
      <c r="AT461" s="191" t="s">
        <v>546</v>
      </c>
      <c r="AU461" s="191" t="s">
        <v>82</v>
      </c>
      <c r="AY461" s="19" t="s">
        <v>146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80</v>
      </c>
      <c r="BK461" s="192">
        <f>ROUND(I461*H461,2)</f>
        <v>0</v>
      </c>
      <c r="BL461" s="19" t="s">
        <v>248</v>
      </c>
      <c r="BM461" s="191" t="s">
        <v>1004</v>
      </c>
    </row>
    <row r="462" spans="1:65" s="13" customFormat="1">
      <c r="B462" s="198"/>
      <c r="C462" s="199"/>
      <c r="D462" s="200" t="s">
        <v>158</v>
      </c>
      <c r="E462" s="201" t="s">
        <v>19</v>
      </c>
      <c r="F462" s="202" t="s">
        <v>1005</v>
      </c>
      <c r="G462" s="199"/>
      <c r="H462" s="203">
        <v>9</v>
      </c>
      <c r="I462" s="204"/>
      <c r="J462" s="199"/>
      <c r="K462" s="199"/>
      <c r="L462" s="205"/>
      <c r="M462" s="206"/>
      <c r="N462" s="207"/>
      <c r="O462" s="207"/>
      <c r="P462" s="207"/>
      <c r="Q462" s="207"/>
      <c r="R462" s="207"/>
      <c r="S462" s="207"/>
      <c r="T462" s="208"/>
      <c r="AT462" s="209" t="s">
        <v>158</v>
      </c>
      <c r="AU462" s="209" t="s">
        <v>82</v>
      </c>
      <c r="AV462" s="13" t="s">
        <v>82</v>
      </c>
      <c r="AW462" s="13" t="s">
        <v>33</v>
      </c>
      <c r="AX462" s="13" t="s">
        <v>80</v>
      </c>
      <c r="AY462" s="209" t="s">
        <v>146</v>
      </c>
    </row>
    <row r="463" spans="1:65" s="2" customFormat="1" ht="21.75" customHeight="1">
      <c r="A463" s="36"/>
      <c r="B463" s="37"/>
      <c r="C463" s="180" t="s">
        <v>1006</v>
      </c>
      <c r="D463" s="180" t="s">
        <v>149</v>
      </c>
      <c r="E463" s="181" t="s">
        <v>1007</v>
      </c>
      <c r="F463" s="182" t="s">
        <v>1008</v>
      </c>
      <c r="G463" s="183" t="s">
        <v>152</v>
      </c>
      <c r="H463" s="184">
        <v>3.36</v>
      </c>
      <c r="I463" s="185"/>
      <c r="J463" s="186">
        <f>ROUND(I463*H463,2)</f>
        <v>0</v>
      </c>
      <c r="K463" s="182" t="s">
        <v>153</v>
      </c>
      <c r="L463" s="41"/>
      <c r="M463" s="187" t="s">
        <v>19</v>
      </c>
      <c r="N463" s="188" t="s">
        <v>43</v>
      </c>
      <c r="O463" s="66"/>
      <c r="P463" s="189">
        <f>O463*H463</f>
        <v>0</v>
      </c>
      <c r="Q463" s="189">
        <v>2.5000000000000001E-4</v>
      </c>
      <c r="R463" s="189">
        <f>Q463*H463</f>
        <v>8.4000000000000003E-4</v>
      </c>
      <c r="S463" s="189">
        <v>0</v>
      </c>
      <c r="T463" s="190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1" t="s">
        <v>248</v>
      </c>
      <c r="AT463" s="191" t="s">
        <v>149</v>
      </c>
      <c r="AU463" s="191" t="s">
        <v>82</v>
      </c>
      <c r="AY463" s="19" t="s">
        <v>146</v>
      </c>
      <c r="BE463" s="192">
        <f>IF(N463="základní",J463,0)</f>
        <v>0</v>
      </c>
      <c r="BF463" s="192">
        <f>IF(N463="snížená",J463,0)</f>
        <v>0</v>
      </c>
      <c r="BG463" s="192">
        <f>IF(N463="zákl. přenesená",J463,0)</f>
        <v>0</v>
      </c>
      <c r="BH463" s="192">
        <f>IF(N463="sníž. přenesená",J463,0)</f>
        <v>0</v>
      </c>
      <c r="BI463" s="192">
        <f>IF(N463="nulová",J463,0)</f>
        <v>0</v>
      </c>
      <c r="BJ463" s="19" t="s">
        <v>80</v>
      </c>
      <c r="BK463" s="192">
        <f>ROUND(I463*H463,2)</f>
        <v>0</v>
      </c>
      <c r="BL463" s="19" t="s">
        <v>248</v>
      </c>
      <c r="BM463" s="191" t="s">
        <v>1009</v>
      </c>
    </row>
    <row r="464" spans="1:65" s="2" customFormat="1">
      <c r="A464" s="36"/>
      <c r="B464" s="37"/>
      <c r="C464" s="38"/>
      <c r="D464" s="193" t="s">
        <v>156</v>
      </c>
      <c r="E464" s="38"/>
      <c r="F464" s="194" t="s">
        <v>1010</v>
      </c>
      <c r="G464" s="38"/>
      <c r="H464" s="38"/>
      <c r="I464" s="195"/>
      <c r="J464" s="38"/>
      <c r="K464" s="38"/>
      <c r="L464" s="41"/>
      <c r="M464" s="196"/>
      <c r="N464" s="197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156</v>
      </c>
      <c r="AU464" s="19" t="s">
        <v>82</v>
      </c>
    </row>
    <row r="465" spans="1:65" s="13" customFormat="1">
      <c r="B465" s="198"/>
      <c r="C465" s="199"/>
      <c r="D465" s="200" t="s">
        <v>158</v>
      </c>
      <c r="E465" s="201" t="s">
        <v>19</v>
      </c>
      <c r="F465" s="202" t="s">
        <v>1011</v>
      </c>
      <c r="G465" s="199"/>
      <c r="H465" s="203">
        <v>1.92</v>
      </c>
      <c r="I465" s="204"/>
      <c r="J465" s="199"/>
      <c r="K465" s="199"/>
      <c r="L465" s="205"/>
      <c r="M465" s="206"/>
      <c r="N465" s="207"/>
      <c r="O465" s="207"/>
      <c r="P465" s="207"/>
      <c r="Q465" s="207"/>
      <c r="R465" s="207"/>
      <c r="S465" s="207"/>
      <c r="T465" s="208"/>
      <c r="AT465" s="209" t="s">
        <v>158</v>
      </c>
      <c r="AU465" s="209" t="s">
        <v>82</v>
      </c>
      <c r="AV465" s="13" t="s">
        <v>82</v>
      </c>
      <c r="AW465" s="13" t="s">
        <v>33</v>
      </c>
      <c r="AX465" s="13" t="s">
        <v>72</v>
      </c>
      <c r="AY465" s="209" t="s">
        <v>146</v>
      </c>
    </row>
    <row r="466" spans="1:65" s="13" customFormat="1">
      <c r="B466" s="198"/>
      <c r="C466" s="199"/>
      <c r="D466" s="200" t="s">
        <v>158</v>
      </c>
      <c r="E466" s="201" t="s">
        <v>19</v>
      </c>
      <c r="F466" s="202" t="s">
        <v>1012</v>
      </c>
      <c r="G466" s="199"/>
      <c r="H466" s="203">
        <v>1.44</v>
      </c>
      <c r="I466" s="204"/>
      <c r="J466" s="199"/>
      <c r="K466" s="199"/>
      <c r="L466" s="205"/>
      <c r="M466" s="206"/>
      <c r="N466" s="207"/>
      <c r="O466" s="207"/>
      <c r="P466" s="207"/>
      <c r="Q466" s="207"/>
      <c r="R466" s="207"/>
      <c r="S466" s="207"/>
      <c r="T466" s="208"/>
      <c r="AT466" s="209" t="s">
        <v>158</v>
      </c>
      <c r="AU466" s="209" t="s">
        <v>82</v>
      </c>
      <c r="AV466" s="13" t="s">
        <v>82</v>
      </c>
      <c r="AW466" s="13" t="s">
        <v>33</v>
      </c>
      <c r="AX466" s="13" t="s">
        <v>72</v>
      </c>
      <c r="AY466" s="209" t="s">
        <v>146</v>
      </c>
    </row>
    <row r="467" spans="1:65" s="14" customFormat="1">
      <c r="B467" s="210"/>
      <c r="C467" s="211"/>
      <c r="D467" s="200" t="s">
        <v>158</v>
      </c>
      <c r="E467" s="212" t="s">
        <v>19</v>
      </c>
      <c r="F467" s="213" t="s">
        <v>161</v>
      </c>
      <c r="G467" s="211"/>
      <c r="H467" s="214">
        <v>3.36</v>
      </c>
      <c r="I467" s="215"/>
      <c r="J467" s="211"/>
      <c r="K467" s="211"/>
      <c r="L467" s="216"/>
      <c r="M467" s="217"/>
      <c r="N467" s="218"/>
      <c r="O467" s="218"/>
      <c r="P467" s="218"/>
      <c r="Q467" s="218"/>
      <c r="R467" s="218"/>
      <c r="S467" s="218"/>
      <c r="T467" s="219"/>
      <c r="AT467" s="220" t="s">
        <v>158</v>
      </c>
      <c r="AU467" s="220" t="s">
        <v>82</v>
      </c>
      <c r="AV467" s="14" t="s">
        <v>154</v>
      </c>
      <c r="AW467" s="14" t="s">
        <v>33</v>
      </c>
      <c r="AX467" s="14" t="s">
        <v>80</v>
      </c>
      <c r="AY467" s="220" t="s">
        <v>146</v>
      </c>
    </row>
    <row r="468" spans="1:65" s="2" customFormat="1" ht="16.5" customHeight="1">
      <c r="A468" s="36"/>
      <c r="B468" s="37"/>
      <c r="C468" s="226" t="s">
        <v>1013</v>
      </c>
      <c r="D468" s="226" t="s">
        <v>546</v>
      </c>
      <c r="E468" s="227" t="s">
        <v>1014</v>
      </c>
      <c r="F468" s="228" t="s">
        <v>1015</v>
      </c>
      <c r="G468" s="229" t="s">
        <v>152</v>
      </c>
      <c r="H468" s="230">
        <v>3.36</v>
      </c>
      <c r="I468" s="231"/>
      <c r="J468" s="232">
        <f>ROUND(I468*H468,2)</f>
        <v>0</v>
      </c>
      <c r="K468" s="228" t="s">
        <v>19</v>
      </c>
      <c r="L468" s="233"/>
      <c r="M468" s="234" t="s">
        <v>19</v>
      </c>
      <c r="N468" s="235" t="s">
        <v>43</v>
      </c>
      <c r="O468" s="66"/>
      <c r="P468" s="189">
        <f>O468*H468</f>
        <v>0</v>
      </c>
      <c r="Q468" s="189">
        <v>3.6420000000000001E-2</v>
      </c>
      <c r="R468" s="189">
        <f>Q468*H468</f>
        <v>0.1223712</v>
      </c>
      <c r="S468" s="189">
        <v>0</v>
      </c>
      <c r="T468" s="190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91" t="s">
        <v>354</v>
      </c>
      <c r="AT468" s="191" t="s">
        <v>546</v>
      </c>
      <c r="AU468" s="191" t="s">
        <v>82</v>
      </c>
      <c r="AY468" s="19" t="s">
        <v>146</v>
      </c>
      <c r="BE468" s="192">
        <f>IF(N468="základní",J468,0)</f>
        <v>0</v>
      </c>
      <c r="BF468" s="192">
        <f>IF(N468="snížená",J468,0)</f>
        <v>0</v>
      </c>
      <c r="BG468" s="192">
        <f>IF(N468="zákl. přenesená",J468,0)</f>
        <v>0</v>
      </c>
      <c r="BH468" s="192">
        <f>IF(N468="sníž. přenesená",J468,0)</f>
        <v>0</v>
      </c>
      <c r="BI468" s="192">
        <f>IF(N468="nulová",J468,0)</f>
        <v>0</v>
      </c>
      <c r="BJ468" s="19" t="s">
        <v>80</v>
      </c>
      <c r="BK468" s="192">
        <f>ROUND(I468*H468,2)</f>
        <v>0</v>
      </c>
      <c r="BL468" s="19" t="s">
        <v>248</v>
      </c>
      <c r="BM468" s="191" t="s">
        <v>1016</v>
      </c>
    </row>
    <row r="469" spans="1:65" s="2" customFormat="1" ht="16.5" customHeight="1">
      <c r="A469" s="36"/>
      <c r="B469" s="37"/>
      <c r="C469" s="180" t="s">
        <v>1017</v>
      </c>
      <c r="D469" s="180" t="s">
        <v>149</v>
      </c>
      <c r="E469" s="181" t="s">
        <v>1018</v>
      </c>
      <c r="F469" s="182" t="s">
        <v>1019</v>
      </c>
      <c r="G469" s="183" t="s">
        <v>369</v>
      </c>
      <c r="H469" s="184">
        <v>17</v>
      </c>
      <c r="I469" s="185"/>
      <c r="J469" s="186">
        <f>ROUND(I469*H469,2)</f>
        <v>0</v>
      </c>
      <c r="K469" s="182" t="s">
        <v>153</v>
      </c>
      <c r="L469" s="41"/>
      <c r="M469" s="187" t="s">
        <v>19</v>
      </c>
      <c r="N469" s="188" t="s">
        <v>43</v>
      </c>
      <c r="O469" s="66"/>
      <c r="P469" s="189">
        <f>O469*H469</f>
        <v>0</v>
      </c>
      <c r="Q469" s="189">
        <v>2.5999999999999998E-4</v>
      </c>
      <c r="R469" s="189">
        <f>Q469*H469</f>
        <v>4.4199999999999995E-3</v>
      </c>
      <c r="S469" s="189">
        <v>0</v>
      </c>
      <c r="T469" s="190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91" t="s">
        <v>248</v>
      </c>
      <c r="AT469" s="191" t="s">
        <v>149</v>
      </c>
      <c r="AU469" s="191" t="s">
        <v>82</v>
      </c>
      <c r="AY469" s="19" t="s">
        <v>146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9" t="s">
        <v>80</v>
      </c>
      <c r="BK469" s="192">
        <f>ROUND(I469*H469,2)</f>
        <v>0</v>
      </c>
      <c r="BL469" s="19" t="s">
        <v>248</v>
      </c>
      <c r="BM469" s="191" t="s">
        <v>1020</v>
      </c>
    </row>
    <row r="470" spans="1:65" s="2" customFormat="1">
      <c r="A470" s="36"/>
      <c r="B470" s="37"/>
      <c r="C470" s="38"/>
      <c r="D470" s="193" t="s">
        <v>156</v>
      </c>
      <c r="E470" s="38"/>
      <c r="F470" s="194" t="s">
        <v>1021</v>
      </c>
      <c r="G470" s="38"/>
      <c r="H470" s="38"/>
      <c r="I470" s="195"/>
      <c r="J470" s="38"/>
      <c r="K470" s="38"/>
      <c r="L470" s="41"/>
      <c r="M470" s="196"/>
      <c r="N470" s="197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156</v>
      </c>
      <c r="AU470" s="19" t="s">
        <v>82</v>
      </c>
    </row>
    <row r="471" spans="1:65" s="13" customFormat="1">
      <c r="B471" s="198"/>
      <c r="C471" s="199"/>
      <c r="D471" s="200" t="s">
        <v>158</v>
      </c>
      <c r="E471" s="201" t="s">
        <v>19</v>
      </c>
      <c r="F471" s="202" t="s">
        <v>1022</v>
      </c>
      <c r="G471" s="199"/>
      <c r="H471" s="203">
        <v>13</v>
      </c>
      <c r="I471" s="204"/>
      <c r="J471" s="199"/>
      <c r="K471" s="199"/>
      <c r="L471" s="205"/>
      <c r="M471" s="206"/>
      <c r="N471" s="207"/>
      <c r="O471" s="207"/>
      <c r="P471" s="207"/>
      <c r="Q471" s="207"/>
      <c r="R471" s="207"/>
      <c r="S471" s="207"/>
      <c r="T471" s="208"/>
      <c r="AT471" s="209" t="s">
        <v>158</v>
      </c>
      <c r="AU471" s="209" t="s">
        <v>82</v>
      </c>
      <c r="AV471" s="13" t="s">
        <v>82</v>
      </c>
      <c r="AW471" s="13" t="s">
        <v>33</v>
      </c>
      <c r="AX471" s="13" t="s">
        <v>72</v>
      </c>
      <c r="AY471" s="209" t="s">
        <v>146</v>
      </c>
    </row>
    <row r="472" spans="1:65" s="13" customFormat="1">
      <c r="B472" s="198"/>
      <c r="C472" s="199"/>
      <c r="D472" s="200" t="s">
        <v>158</v>
      </c>
      <c r="E472" s="201" t="s">
        <v>19</v>
      </c>
      <c r="F472" s="202" t="s">
        <v>1023</v>
      </c>
      <c r="G472" s="199"/>
      <c r="H472" s="203">
        <v>4</v>
      </c>
      <c r="I472" s="204"/>
      <c r="J472" s="199"/>
      <c r="K472" s="199"/>
      <c r="L472" s="205"/>
      <c r="M472" s="206"/>
      <c r="N472" s="207"/>
      <c r="O472" s="207"/>
      <c r="P472" s="207"/>
      <c r="Q472" s="207"/>
      <c r="R472" s="207"/>
      <c r="S472" s="207"/>
      <c r="T472" s="208"/>
      <c r="AT472" s="209" t="s">
        <v>158</v>
      </c>
      <c r="AU472" s="209" t="s">
        <v>82</v>
      </c>
      <c r="AV472" s="13" t="s">
        <v>82</v>
      </c>
      <c r="AW472" s="13" t="s">
        <v>33</v>
      </c>
      <c r="AX472" s="13" t="s">
        <v>72</v>
      </c>
      <c r="AY472" s="209" t="s">
        <v>146</v>
      </c>
    </row>
    <row r="473" spans="1:65" s="14" customFormat="1">
      <c r="B473" s="210"/>
      <c r="C473" s="211"/>
      <c r="D473" s="200" t="s">
        <v>158</v>
      </c>
      <c r="E473" s="212" t="s">
        <v>19</v>
      </c>
      <c r="F473" s="213" t="s">
        <v>161</v>
      </c>
      <c r="G473" s="211"/>
      <c r="H473" s="214">
        <v>17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158</v>
      </c>
      <c r="AU473" s="220" t="s">
        <v>82</v>
      </c>
      <c r="AV473" s="14" t="s">
        <v>154</v>
      </c>
      <c r="AW473" s="14" t="s">
        <v>33</v>
      </c>
      <c r="AX473" s="14" t="s">
        <v>80</v>
      </c>
      <c r="AY473" s="220" t="s">
        <v>146</v>
      </c>
    </row>
    <row r="474" spans="1:65" s="2" customFormat="1" ht="16.5" customHeight="1">
      <c r="A474" s="36"/>
      <c r="B474" s="37"/>
      <c r="C474" s="226" t="s">
        <v>1024</v>
      </c>
      <c r="D474" s="226" t="s">
        <v>546</v>
      </c>
      <c r="E474" s="227" t="s">
        <v>1025</v>
      </c>
      <c r="F474" s="228" t="s">
        <v>1026</v>
      </c>
      <c r="G474" s="229" t="s">
        <v>152</v>
      </c>
      <c r="H474" s="230">
        <v>12.69</v>
      </c>
      <c r="I474" s="231"/>
      <c r="J474" s="232">
        <f>ROUND(I474*H474,2)</f>
        <v>0</v>
      </c>
      <c r="K474" s="228" t="s">
        <v>19</v>
      </c>
      <c r="L474" s="233"/>
      <c r="M474" s="234" t="s">
        <v>19</v>
      </c>
      <c r="N474" s="235" t="s">
        <v>43</v>
      </c>
      <c r="O474" s="66"/>
      <c r="P474" s="189">
        <f>O474*H474</f>
        <v>0</v>
      </c>
      <c r="Q474" s="189">
        <v>4.0280000000000003E-2</v>
      </c>
      <c r="R474" s="189">
        <f>Q474*H474</f>
        <v>0.51115319999999997</v>
      </c>
      <c r="S474" s="189">
        <v>0</v>
      </c>
      <c r="T474" s="19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354</v>
      </c>
      <c r="AT474" s="191" t="s">
        <v>546</v>
      </c>
      <c r="AU474" s="191" t="s">
        <v>82</v>
      </c>
      <c r="AY474" s="19" t="s">
        <v>146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80</v>
      </c>
      <c r="BK474" s="192">
        <f>ROUND(I474*H474,2)</f>
        <v>0</v>
      </c>
      <c r="BL474" s="19" t="s">
        <v>248</v>
      </c>
      <c r="BM474" s="191" t="s">
        <v>1027</v>
      </c>
    </row>
    <row r="475" spans="1:65" s="13" customFormat="1">
      <c r="B475" s="198"/>
      <c r="C475" s="199"/>
      <c r="D475" s="200" t="s">
        <v>158</v>
      </c>
      <c r="E475" s="201" t="s">
        <v>19</v>
      </c>
      <c r="F475" s="202" t="s">
        <v>1028</v>
      </c>
      <c r="G475" s="199"/>
      <c r="H475" s="203">
        <v>9.7200000000000006</v>
      </c>
      <c r="I475" s="204"/>
      <c r="J475" s="199"/>
      <c r="K475" s="199"/>
      <c r="L475" s="205"/>
      <c r="M475" s="206"/>
      <c r="N475" s="207"/>
      <c r="O475" s="207"/>
      <c r="P475" s="207"/>
      <c r="Q475" s="207"/>
      <c r="R475" s="207"/>
      <c r="S475" s="207"/>
      <c r="T475" s="208"/>
      <c r="AT475" s="209" t="s">
        <v>158</v>
      </c>
      <c r="AU475" s="209" t="s">
        <v>82</v>
      </c>
      <c r="AV475" s="13" t="s">
        <v>82</v>
      </c>
      <c r="AW475" s="13" t="s">
        <v>33</v>
      </c>
      <c r="AX475" s="13" t="s">
        <v>72</v>
      </c>
      <c r="AY475" s="209" t="s">
        <v>146</v>
      </c>
    </row>
    <row r="476" spans="1:65" s="13" customFormat="1">
      <c r="B476" s="198"/>
      <c r="C476" s="199"/>
      <c r="D476" s="200" t="s">
        <v>158</v>
      </c>
      <c r="E476" s="201" t="s">
        <v>19</v>
      </c>
      <c r="F476" s="202" t="s">
        <v>1029</v>
      </c>
      <c r="G476" s="199"/>
      <c r="H476" s="203">
        <v>0.81</v>
      </c>
      <c r="I476" s="204"/>
      <c r="J476" s="199"/>
      <c r="K476" s="199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158</v>
      </c>
      <c r="AU476" s="209" t="s">
        <v>82</v>
      </c>
      <c r="AV476" s="13" t="s">
        <v>82</v>
      </c>
      <c r="AW476" s="13" t="s">
        <v>33</v>
      </c>
      <c r="AX476" s="13" t="s">
        <v>72</v>
      </c>
      <c r="AY476" s="209" t="s">
        <v>146</v>
      </c>
    </row>
    <row r="477" spans="1:65" s="13" customFormat="1">
      <c r="B477" s="198"/>
      <c r="C477" s="199"/>
      <c r="D477" s="200" t="s">
        <v>158</v>
      </c>
      <c r="E477" s="201" t="s">
        <v>19</v>
      </c>
      <c r="F477" s="202" t="s">
        <v>1030</v>
      </c>
      <c r="G477" s="199"/>
      <c r="H477" s="203">
        <v>2.16</v>
      </c>
      <c r="I477" s="204"/>
      <c r="J477" s="199"/>
      <c r="K477" s="199"/>
      <c r="L477" s="205"/>
      <c r="M477" s="206"/>
      <c r="N477" s="207"/>
      <c r="O477" s="207"/>
      <c r="P477" s="207"/>
      <c r="Q477" s="207"/>
      <c r="R477" s="207"/>
      <c r="S477" s="207"/>
      <c r="T477" s="208"/>
      <c r="AT477" s="209" t="s">
        <v>158</v>
      </c>
      <c r="AU477" s="209" t="s">
        <v>82</v>
      </c>
      <c r="AV477" s="13" t="s">
        <v>82</v>
      </c>
      <c r="AW477" s="13" t="s">
        <v>33</v>
      </c>
      <c r="AX477" s="13" t="s">
        <v>72</v>
      </c>
      <c r="AY477" s="209" t="s">
        <v>146</v>
      </c>
    </row>
    <row r="478" spans="1:65" s="14" customFormat="1">
      <c r="B478" s="210"/>
      <c r="C478" s="211"/>
      <c r="D478" s="200" t="s">
        <v>158</v>
      </c>
      <c r="E478" s="212" t="s">
        <v>19</v>
      </c>
      <c r="F478" s="213" t="s">
        <v>161</v>
      </c>
      <c r="G478" s="211"/>
      <c r="H478" s="214">
        <v>12.69</v>
      </c>
      <c r="I478" s="215"/>
      <c r="J478" s="211"/>
      <c r="K478" s="211"/>
      <c r="L478" s="216"/>
      <c r="M478" s="217"/>
      <c r="N478" s="218"/>
      <c r="O478" s="218"/>
      <c r="P478" s="218"/>
      <c r="Q478" s="218"/>
      <c r="R478" s="218"/>
      <c r="S478" s="218"/>
      <c r="T478" s="219"/>
      <c r="AT478" s="220" t="s">
        <v>158</v>
      </c>
      <c r="AU478" s="220" t="s">
        <v>82</v>
      </c>
      <c r="AV478" s="14" t="s">
        <v>154</v>
      </c>
      <c r="AW478" s="14" t="s">
        <v>33</v>
      </c>
      <c r="AX478" s="14" t="s">
        <v>80</v>
      </c>
      <c r="AY478" s="220" t="s">
        <v>146</v>
      </c>
    </row>
    <row r="479" spans="1:65" s="2" customFormat="1" ht="24.2" customHeight="1">
      <c r="A479" s="36"/>
      <c r="B479" s="37"/>
      <c r="C479" s="180" t="s">
        <v>1031</v>
      </c>
      <c r="D479" s="180" t="s">
        <v>149</v>
      </c>
      <c r="E479" s="181" t="s">
        <v>1032</v>
      </c>
      <c r="F479" s="182" t="s">
        <v>1033</v>
      </c>
      <c r="G479" s="183" t="s">
        <v>369</v>
      </c>
      <c r="H479" s="184">
        <v>1</v>
      </c>
      <c r="I479" s="185"/>
      <c r="J479" s="186">
        <f>ROUND(I479*H479,2)</f>
        <v>0</v>
      </c>
      <c r="K479" s="182" t="s">
        <v>153</v>
      </c>
      <c r="L479" s="41"/>
      <c r="M479" s="187" t="s">
        <v>19</v>
      </c>
      <c r="N479" s="188" t="s">
        <v>43</v>
      </c>
      <c r="O479" s="66"/>
      <c r="P479" s="189">
        <f>O479*H479</f>
        <v>0</v>
      </c>
      <c r="Q479" s="189">
        <v>0</v>
      </c>
      <c r="R479" s="189">
        <f>Q479*H479</f>
        <v>0</v>
      </c>
      <c r="S479" s="189">
        <v>0</v>
      </c>
      <c r="T479" s="190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91" t="s">
        <v>248</v>
      </c>
      <c r="AT479" s="191" t="s">
        <v>149</v>
      </c>
      <c r="AU479" s="191" t="s">
        <v>82</v>
      </c>
      <c r="AY479" s="19" t="s">
        <v>146</v>
      </c>
      <c r="BE479" s="192">
        <f>IF(N479="základní",J479,0)</f>
        <v>0</v>
      </c>
      <c r="BF479" s="192">
        <f>IF(N479="snížená",J479,0)</f>
        <v>0</v>
      </c>
      <c r="BG479" s="192">
        <f>IF(N479="zákl. přenesená",J479,0)</f>
        <v>0</v>
      </c>
      <c r="BH479" s="192">
        <f>IF(N479="sníž. přenesená",J479,0)</f>
        <v>0</v>
      </c>
      <c r="BI479" s="192">
        <f>IF(N479="nulová",J479,0)</f>
        <v>0</v>
      </c>
      <c r="BJ479" s="19" t="s">
        <v>80</v>
      </c>
      <c r="BK479" s="192">
        <f>ROUND(I479*H479,2)</f>
        <v>0</v>
      </c>
      <c r="BL479" s="19" t="s">
        <v>248</v>
      </c>
      <c r="BM479" s="191" t="s">
        <v>1034</v>
      </c>
    </row>
    <row r="480" spans="1:65" s="2" customFormat="1">
      <c r="A480" s="36"/>
      <c r="B480" s="37"/>
      <c r="C480" s="38"/>
      <c r="D480" s="193" t="s">
        <v>156</v>
      </c>
      <c r="E480" s="38"/>
      <c r="F480" s="194" t="s">
        <v>1035</v>
      </c>
      <c r="G480" s="38"/>
      <c r="H480" s="38"/>
      <c r="I480" s="195"/>
      <c r="J480" s="38"/>
      <c r="K480" s="38"/>
      <c r="L480" s="41"/>
      <c r="M480" s="196"/>
      <c r="N480" s="197"/>
      <c r="O480" s="66"/>
      <c r="P480" s="66"/>
      <c r="Q480" s="66"/>
      <c r="R480" s="66"/>
      <c r="S480" s="66"/>
      <c r="T480" s="67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9" t="s">
        <v>156</v>
      </c>
      <c r="AU480" s="19" t="s">
        <v>82</v>
      </c>
    </row>
    <row r="481" spans="1:65" s="13" customFormat="1">
      <c r="B481" s="198"/>
      <c r="C481" s="199"/>
      <c r="D481" s="200" t="s">
        <v>158</v>
      </c>
      <c r="E481" s="201" t="s">
        <v>19</v>
      </c>
      <c r="F481" s="202" t="s">
        <v>1036</v>
      </c>
      <c r="G481" s="199"/>
      <c r="H481" s="203">
        <v>1</v>
      </c>
      <c r="I481" s="204"/>
      <c r="J481" s="199"/>
      <c r="K481" s="199"/>
      <c r="L481" s="205"/>
      <c r="M481" s="206"/>
      <c r="N481" s="207"/>
      <c r="O481" s="207"/>
      <c r="P481" s="207"/>
      <c r="Q481" s="207"/>
      <c r="R481" s="207"/>
      <c r="S481" s="207"/>
      <c r="T481" s="208"/>
      <c r="AT481" s="209" t="s">
        <v>158</v>
      </c>
      <c r="AU481" s="209" t="s">
        <v>82</v>
      </c>
      <c r="AV481" s="13" t="s">
        <v>82</v>
      </c>
      <c r="AW481" s="13" t="s">
        <v>33</v>
      </c>
      <c r="AX481" s="13" t="s">
        <v>80</v>
      </c>
      <c r="AY481" s="209" t="s">
        <v>146</v>
      </c>
    </row>
    <row r="482" spans="1:65" s="2" customFormat="1" ht="24.2" customHeight="1">
      <c r="A482" s="36"/>
      <c r="B482" s="37"/>
      <c r="C482" s="226" t="s">
        <v>1037</v>
      </c>
      <c r="D482" s="226" t="s">
        <v>546</v>
      </c>
      <c r="E482" s="227" t="s">
        <v>1038</v>
      </c>
      <c r="F482" s="228" t="s">
        <v>1039</v>
      </c>
      <c r="G482" s="229" t="s">
        <v>369</v>
      </c>
      <c r="H482" s="230">
        <v>1</v>
      </c>
      <c r="I482" s="231"/>
      <c r="J482" s="232">
        <f>ROUND(I482*H482,2)</f>
        <v>0</v>
      </c>
      <c r="K482" s="228" t="s">
        <v>19</v>
      </c>
      <c r="L482" s="233"/>
      <c r="M482" s="234" t="s">
        <v>19</v>
      </c>
      <c r="N482" s="235" t="s">
        <v>43</v>
      </c>
      <c r="O482" s="66"/>
      <c r="P482" s="189">
        <f>O482*H482</f>
        <v>0</v>
      </c>
      <c r="Q482" s="189">
        <v>2.1600000000000001E-2</v>
      </c>
      <c r="R482" s="189">
        <f>Q482*H482</f>
        <v>2.1600000000000001E-2</v>
      </c>
      <c r="S482" s="189">
        <v>0</v>
      </c>
      <c r="T482" s="19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354</v>
      </c>
      <c r="AT482" s="191" t="s">
        <v>546</v>
      </c>
      <c r="AU482" s="191" t="s">
        <v>82</v>
      </c>
      <c r="AY482" s="19" t="s">
        <v>146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80</v>
      </c>
      <c r="BK482" s="192">
        <f>ROUND(I482*H482,2)</f>
        <v>0</v>
      </c>
      <c r="BL482" s="19" t="s">
        <v>248</v>
      </c>
      <c r="BM482" s="191" t="s">
        <v>1040</v>
      </c>
    </row>
    <row r="483" spans="1:65" s="2" customFormat="1" ht="16.5" customHeight="1">
      <c r="A483" s="36"/>
      <c r="B483" s="37"/>
      <c r="C483" s="180" t="s">
        <v>1041</v>
      </c>
      <c r="D483" s="180" t="s">
        <v>149</v>
      </c>
      <c r="E483" s="181" t="s">
        <v>1042</v>
      </c>
      <c r="F483" s="182" t="s">
        <v>1043</v>
      </c>
      <c r="G483" s="183" t="s">
        <v>369</v>
      </c>
      <c r="H483" s="184">
        <v>1</v>
      </c>
      <c r="I483" s="185"/>
      <c r="J483" s="186">
        <f>ROUND(I483*H483,2)</f>
        <v>0</v>
      </c>
      <c r="K483" s="182" t="s">
        <v>153</v>
      </c>
      <c r="L483" s="41"/>
      <c r="M483" s="187" t="s">
        <v>19</v>
      </c>
      <c r="N483" s="188" t="s">
        <v>43</v>
      </c>
      <c r="O483" s="66"/>
      <c r="P483" s="189">
        <f>O483*H483</f>
        <v>0</v>
      </c>
      <c r="Q483" s="189">
        <v>8.7000000000000001E-4</v>
      </c>
      <c r="R483" s="189">
        <f>Q483*H483</f>
        <v>8.7000000000000001E-4</v>
      </c>
      <c r="S483" s="189">
        <v>0</v>
      </c>
      <c r="T483" s="19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1" t="s">
        <v>248</v>
      </c>
      <c r="AT483" s="191" t="s">
        <v>149</v>
      </c>
      <c r="AU483" s="191" t="s">
        <v>82</v>
      </c>
      <c r="AY483" s="19" t="s">
        <v>146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80</v>
      </c>
      <c r="BK483" s="192">
        <f>ROUND(I483*H483,2)</f>
        <v>0</v>
      </c>
      <c r="BL483" s="19" t="s">
        <v>248</v>
      </c>
      <c r="BM483" s="191" t="s">
        <v>1044</v>
      </c>
    </row>
    <row r="484" spans="1:65" s="2" customFormat="1">
      <c r="A484" s="36"/>
      <c r="B484" s="37"/>
      <c r="C484" s="38"/>
      <c r="D484" s="193" t="s">
        <v>156</v>
      </c>
      <c r="E484" s="38"/>
      <c r="F484" s="194" t="s">
        <v>1045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156</v>
      </c>
      <c r="AU484" s="19" t="s">
        <v>82</v>
      </c>
    </row>
    <row r="485" spans="1:65" s="13" customFormat="1">
      <c r="B485" s="198"/>
      <c r="C485" s="199"/>
      <c r="D485" s="200" t="s">
        <v>158</v>
      </c>
      <c r="E485" s="201" t="s">
        <v>19</v>
      </c>
      <c r="F485" s="202" t="s">
        <v>1046</v>
      </c>
      <c r="G485" s="199"/>
      <c r="H485" s="203">
        <v>1</v>
      </c>
      <c r="I485" s="204"/>
      <c r="J485" s="199"/>
      <c r="K485" s="199"/>
      <c r="L485" s="205"/>
      <c r="M485" s="206"/>
      <c r="N485" s="207"/>
      <c r="O485" s="207"/>
      <c r="P485" s="207"/>
      <c r="Q485" s="207"/>
      <c r="R485" s="207"/>
      <c r="S485" s="207"/>
      <c r="T485" s="208"/>
      <c r="AT485" s="209" t="s">
        <v>158</v>
      </c>
      <c r="AU485" s="209" t="s">
        <v>82</v>
      </c>
      <c r="AV485" s="13" t="s">
        <v>82</v>
      </c>
      <c r="AW485" s="13" t="s">
        <v>33</v>
      </c>
      <c r="AX485" s="13" t="s">
        <v>80</v>
      </c>
      <c r="AY485" s="209" t="s">
        <v>146</v>
      </c>
    </row>
    <row r="486" spans="1:65" s="2" customFormat="1" ht="21.75" customHeight="1">
      <c r="A486" s="36"/>
      <c r="B486" s="37"/>
      <c r="C486" s="226" t="s">
        <v>1047</v>
      </c>
      <c r="D486" s="226" t="s">
        <v>546</v>
      </c>
      <c r="E486" s="227" t="s">
        <v>1048</v>
      </c>
      <c r="F486" s="228" t="s">
        <v>1049</v>
      </c>
      <c r="G486" s="229" t="s">
        <v>152</v>
      </c>
      <c r="H486" s="230">
        <v>2.88</v>
      </c>
      <c r="I486" s="231"/>
      <c r="J486" s="232">
        <f>ROUND(I486*H486,2)</f>
        <v>0</v>
      </c>
      <c r="K486" s="228" t="s">
        <v>19</v>
      </c>
      <c r="L486" s="233"/>
      <c r="M486" s="234" t="s">
        <v>19</v>
      </c>
      <c r="N486" s="235" t="s">
        <v>43</v>
      </c>
      <c r="O486" s="66"/>
      <c r="P486" s="189">
        <f>O486*H486</f>
        <v>0</v>
      </c>
      <c r="Q486" s="189">
        <v>4.0210000000000003E-2</v>
      </c>
      <c r="R486" s="189">
        <f>Q486*H486</f>
        <v>0.1158048</v>
      </c>
      <c r="S486" s="189">
        <v>0</v>
      </c>
      <c r="T486" s="190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1" t="s">
        <v>354</v>
      </c>
      <c r="AT486" s="191" t="s">
        <v>546</v>
      </c>
      <c r="AU486" s="191" t="s">
        <v>82</v>
      </c>
      <c r="AY486" s="19" t="s">
        <v>146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80</v>
      </c>
      <c r="BK486" s="192">
        <f>ROUND(I486*H486,2)</f>
        <v>0</v>
      </c>
      <c r="BL486" s="19" t="s">
        <v>248</v>
      </c>
      <c r="BM486" s="191" t="s">
        <v>1050</v>
      </c>
    </row>
    <row r="487" spans="1:65" s="13" customFormat="1">
      <c r="B487" s="198"/>
      <c r="C487" s="199"/>
      <c r="D487" s="200" t="s">
        <v>158</v>
      </c>
      <c r="E487" s="201" t="s">
        <v>19</v>
      </c>
      <c r="F487" s="202" t="s">
        <v>1051</v>
      </c>
      <c r="G487" s="199"/>
      <c r="H487" s="203">
        <v>1.6</v>
      </c>
      <c r="I487" s="204"/>
      <c r="J487" s="199"/>
      <c r="K487" s="199"/>
      <c r="L487" s="205"/>
      <c r="M487" s="206"/>
      <c r="N487" s="207"/>
      <c r="O487" s="207"/>
      <c r="P487" s="207"/>
      <c r="Q487" s="207"/>
      <c r="R487" s="207"/>
      <c r="S487" s="207"/>
      <c r="T487" s="208"/>
      <c r="AT487" s="209" t="s">
        <v>158</v>
      </c>
      <c r="AU487" s="209" t="s">
        <v>82</v>
      </c>
      <c r="AV487" s="13" t="s">
        <v>82</v>
      </c>
      <c r="AW487" s="13" t="s">
        <v>33</v>
      </c>
      <c r="AX487" s="13" t="s">
        <v>80</v>
      </c>
      <c r="AY487" s="209" t="s">
        <v>146</v>
      </c>
    </row>
    <row r="488" spans="1:65" s="13" customFormat="1">
      <c r="B488" s="198"/>
      <c r="C488" s="199"/>
      <c r="D488" s="200" t="s">
        <v>158</v>
      </c>
      <c r="E488" s="199"/>
      <c r="F488" s="202" t="s">
        <v>1052</v>
      </c>
      <c r="G488" s="199"/>
      <c r="H488" s="203">
        <v>2.88</v>
      </c>
      <c r="I488" s="204"/>
      <c r="J488" s="199"/>
      <c r="K488" s="199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158</v>
      </c>
      <c r="AU488" s="209" t="s">
        <v>82</v>
      </c>
      <c r="AV488" s="13" t="s">
        <v>82</v>
      </c>
      <c r="AW488" s="13" t="s">
        <v>4</v>
      </c>
      <c r="AX488" s="13" t="s">
        <v>80</v>
      </c>
      <c r="AY488" s="209" t="s">
        <v>146</v>
      </c>
    </row>
    <row r="489" spans="1:65" s="2" customFormat="1" ht="21.75" customHeight="1">
      <c r="A489" s="36"/>
      <c r="B489" s="37"/>
      <c r="C489" s="180" t="s">
        <v>1053</v>
      </c>
      <c r="D489" s="180" t="s">
        <v>149</v>
      </c>
      <c r="E489" s="181" t="s">
        <v>1054</v>
      </c>
      <c r="F489" s="182" t="s">
        <v>1055</v>
      </c>
      <c r="G489" s="183" t="s">
        <v>179</v>
      </c>
      <c r="H489" s="184">
        <v>28.8</v>
      </c>
      <c r="I489" s="185"/>
      <c r="J489" s="186">
        <f>ROUND(I489*H489,2)</f>
        <v>0</v>
      </c>
      <c r="K489" s="182" t="s">
        <v>153</v>
      </c>
      <c r="L489" s="41"/>
      <c r="M489" s="187" t="s">
        <v>19</v>
      </c>
      <c r="N489" s="188" t="s">
        <v>43</v>
      </c>
      <c r="O489" s="66"/>
      <c r="P489" s="189">
        <f>O489*H489</f>
        <v>0</v>
      </c>
      <c r="Q489" s="189">
        <v>0</v>
      </c>
      <c r="R489" s="189">
        <f>Q489*H489</f>
        <v>0</v>
      </c>
      <c r="S489" s="189">
        <v>0</v>
      </c>
      <c r="T489" s="190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91" t="s">
        <v>248</v>
      </c>
      <c r="AT489" s="191" t="s">
        <v>149</v>
      </c>
      <c r="AU489" s="191" t="s">
        <v>82</v>
      </c>
      <c r="AY489" s="19" t="s">
        <v>146</v>
      </c>
      <c r="BE489" s="192">
        <f>IF(N489="základní",J489,0)</f>
        <v>0</v>
      </c>
      <c r="BF489" s="192">
        <f>IF(N489="snížená",J489,0)</f>
        <v>0</v>
      </c>
      <c r="BG489" s="192">
        <f>IF(N489="zákl. přenesená",J489,0)</f>
        <v>0</v>
      </c>
      <c r="BH489" s="192">
        <f>IF(N489="sníž. přenesená",J489,0)</f>
        <v>0</v>
      </c>
      <c r="BI489" s="192">
        <f>IF(N489="nulová",J489,0)</f>
        <v>0</v>
      </c>
      <c r="BJ489" s="19" t="s">
        <v>80</v>
      </c>
      <c r="BK489" s="192">
        <f>ROUND(I489*H489,2)</f>
        <v>0</v>
      </c>
      <c r="BL489" s="19" t="s">
        <v>248</v>
      </c>
      <c r="BM489" s="191" t="s">
        <v>1056</v>
      </c>
    </row>
    <row r="490" spans="1:65" s="2" customFormat="1">
      <c r="A490" s="36"/>
      <c r="B490" s="37"/>
      <c r="C490" s="38"/>
      <c r="D490" s="193" t="s">
        <v>156</v>
      </c>
      <c r="E490" s="38"/>
      <c r="F490" s="194" t="s">
        <v>1057</v>
      </c>
      <c r="G490" s="38"/>
      <c r="H490" s="38"/>
      <c r="I490" s="195"/>
      <c r="J490" s="38"/>
      <c r="K490" s="38"/>
      <c r="L490" s="41"/>
      <c r="M490" s="196"/>
      <c r="N490" s="197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156</v>
      </c>
      <c r="AU490" s="19" t="s">
        <v>82</v>
      </c>
    </row>
    <row r="491" spans="1:65" s="13" customFormat="1">
      <c r="B491" s="198"/>
      <c r="C491" s="199"/>
      <c r="D491" s="200" t="s">
        <v>158</v>
      </c>
      <c r="E491" s="201" t="s">
        <v>19</v>
      </c>
      <c r="F491" s="202" t="s">
        <v>962</v>
      </c>
      <c r="G491" s="199"/>
      <c r="H491" s="203">
        <v>28.8</v>
      </c>
      <c r="I491" s="204"/>
      <c r="J491" s="199"/>
      <c r="K491" s="199"/>
      <c r="L491" s="205"/>
      <c r="M491" s="206"/>
      <c r="N491" s="207"/>
      <c r="O491" s="207"/>
      <c r="P491" s="207"/>
      <c r="Q491" s="207"/>
      <c r="R491" s="207"/>
      <c r="S491" s="207"/>
      <c r="T491" s="208"/>
      <c r="AT491" s="209" t="s">
        <v>158</v>
      </c>
      <c r="AU491" s="209" t="s">
        <v>82</v>
      </c>
      <c r="AV491" s="13" t="s">
        <v>82</v>
      </c>
      <c r="AW491" s="13" t="s">
        <v>33</v>
      </c>
      <c r="AX491" s="13" t="s">
        <v>80</v>
      </c>
      <c r="AY491" s="209" t="s">
        <v>146</v>
      </c>
    </row>
    <row r="492" spans="1:65" s="2" customFormat="1" ht="16.5" customHeight="1">
      <c r="A492" s="36"/>
      <c r="B492" s="37"/>
      <c r="C492" s="226" t="s">
        <v>1058</v>
      </c>
      <c r="D492" s="226" t="s">
        <v>546</v>
      </c>
      <c r="E492" s="227" t="s">
        <v>1059</v>
      </c>
      <c r="F492" s="228" t="s">
        <v>1060</v>
      </c>
      <c r="G492" s="229" t="s">
        <v>179</v>
      </c>
      <c r="H492" s="230">
        <v>28.8</v>
      </c>
      <c r="I492" s="231"/>
      <c r="J492" s="232">
        <f>ROUND(I492*H492,2)</f>
        <v>0</v>
      </c>
      <c r="K492" s="228" t="s">
        <v>153</v>
      </c>
      <c r="L492" s="233"/>
      <c r="M492" s="234" t="s">
        <v>19</v>
      </c>
      <c r="N492" s="235" t="s">
        <v>43</v>
      </c>
      <c r="O492" s="66"/>
      <c r="P492" s="189">
        <f>O492*H492</f>
        <v>0</v>
      </c>
      <c r="Q492" s="189">
        <v>3.0000000000000001E-3</v>
      </c>
      <c r="R492" s="189">
        <f>Q492*H492</f>
        <v>8.6400000000000005E-2</v>
      </c>
      <c r="S492" s="189">
        <v>0</v>
      </c>
      <c r="T492" s="190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1" t="s">
        <v>354</v>
      </c>
      <c r="AT492" s="191" t="s">
        <v>546</v>
      </c>
      <c r="AU492" s="191" t="s">
        <v>82</v>
      </c>
      <c r="AY492" s="19" t="s">
        <v>146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80</v>
      </c>
      <c r="BK492" s="192">
        <f>ROUND(I492*H492,2)</f>
        <v>0</v>
      </c>
      <c r="BL492" s="19" t="s">
        <v>248</v>
      </c>
      <c r="BM492" s="191" t="s">
        <v>1061</v>
      </c>
    </row>
    <row r="493" spans="1:65" s="2" customFormat="1" ht="24.2" customHeight="1">
      <c r="A493" s="36"/>
      <c r="B493" s="37"/>
      <c r="C493" s="180" t="s">
        <v>1062</v>
      </c>
      <c r="D493" s="180" t="s">
        <v>149</v>
      </c>
      <c r="E493" s="181" t="s">
        <v>360</v>
      </c>
      <c r="F493" s="182" t="s">
        <v>361</v>
      </c>
      <c r="G493" s="183" t="s">
        <v>267</v>
      </c>
      <c r="H493" s="221"/>
      <c r="I493" s="185"/>
      <c r="J493" s="186">
        <f>ROUND(I493*H493,2)</f>
        <v>0</v>
      </c>
      <c r="K493" s="182" t="s">
        <v>153</v>
      </c>
      <c r="L493" s="41"/>
      <c r="M493" s="187" t="s">
        <v>19</v>
      </c>
      <c r="N493" s="188" t="s">
        <v>43</v>
      </c>
      <c r="O493" s="66"/>
      <c r="P493" s="189">
        <f>O493*H493</f>
        <v>0</v>
      </c>
      <c r="Q493" s="189">
        <v>0</v>
      </c>
      <c r="R493" s="189">
        <f>Q493*H493</f>
        <v>0</v>
      </c>
      <c r="S493" s="189">
        <v>0</v>
      </c>
      <c r="T493" s="190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1" t="s">
        <v>248</v>
      </c>
      <c r="AT493" s="191" t="s">
        <v>149</v>
      </c>
      <c r="AU493" s="191" t="s">
        <v>82</v>
      </c>
      <c r="AY493" s="19" t="s">
        <v>146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9" t="s">
        <v>80</v>
      </c>
      <c r="BK493" s="192">
        <f>ROUND(I493*H493,2)</f>
        <v>0</v>
      </c>
      <c r="BL493" s="19" t="s">
        <v>248</v>
      </c>
      <c r="BM493" s="191" t="s">
        <v>1063</v>
      </c>
    </row>
    <row r="494" spans="1:65" s="2" customFormat="1">
      <c r="A494" s="36"/>
      <c r="B494" s="37"/>
      <c r="C494" s="38"/>
      <c r="D494" s="193" t="s">
        <v>156</v>
      </c>
      <c r="E494" s="38"/>
      <c r="F494" s="194" t="s">
        <v>363</v>
      </c>
      <c r="G494" s="38"/>
      <c r="H494" s="38"/>
      <c r="I494" s="195"/>
      <c r="J494" s="38"/>
      <c r="K494" s="38"/>
      <c r="L494" s="41"/>
      <c r="M494" s="196"/>
      <c r="N494" s="197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156</v>
      </c>
      <c r="AU494" s="19" t="s">
        <v>82</v>
      </c>
    </row>
    <row r="495" spans="1:65" s="12" customFormat="1" ht="22.9" customHeight="1">
      <c r="B495" s="164"/>
      <c r="C495" s="165"/>
      <c r="D495" s="166" t="s">
        <v>71</v>
      </c>
      <c r="E495" s="178" t="s">
        <v>364</v>
      </c>
      <c r="F495" s="178" t="s">
        <v>365</v>
      </c>
      <c r="G495" s="165"/>
      <c r="H495" s="165"/>
      <c r="I495" s="168"/>
      <c r="J495" s="179">
        <f>BK495</f>
        <v>0</v>
      </c>
      <c r="K495" s="165"/>
      <c r="L495" s="170"/>
      <c r="M495" s="171"/>
      <c r="N495" s="172"/>
      <c r="O495" s="172"/>
      <c r="P495" s="173">
        <f>SUM(P496:P516)</f>
        <v>0</v>
      </c>
      <c r="Q495" s="172"/>
      <c r="R495" s="173">
        <f>SUM(R496:R516)</f>
        <v>2.23353</v>
      </c>
      <c r="S495" s="172"/>
      <c r="T495" s="174">
        <f>SUM(T496:T516)</f>
        <v>0</v>
      </c>
      <c r="AR495" s="175" t="s">
        <v>82</v>
      </c>
      <c r="AT495" s="176" t="s">
        <v>71</v>
      </c>
      <c r="AU495" s="176" t="s">
        <v>80</v>
      </c>
      <c r="AY495" s="175" t="s">
        <v>146</v>
      </c>
      <c r="BK495" s="177">
        <f>SUM(BK496:BK516)</f>
        <v>0</v>
      </c>
    </row>
    <row r="496" spans="1:65" s="2" customFormat="1" ht="16.5" customHeight="1">
      <c r="A496" s="36"/>
      <c r="B496" s="37"/>
      <c r="C496" s="180" t="s">
        <v>1064</v>
      </c>
      <c r="D496" s="180" t="s">
        <v>149</v>
      </c>
      <c r="E496" s="181" t="s">
        <v>1065</v>
      </c>
      <c r="F496" s="182" t="s">
        <v>1066</v>
      </c>
      <c r="G496" s="183" t="s">
        <v>369</v>
      </c>
      <c r="H496" s="184">
        <v>1</v>
      </c>
      <c r="I496" s="185"/>
      <c r="J496" s="186">
        <f>ROUND(I496*H496,2)</f>
        <v>0</v>
      </c>
      <c r="K496" s="182" t="s">
        <v>153</v>
      </c>
      <c r="L496" s="41"/>
      <c r="M496" s="187" t="s">
        <v>19</v>
      </c>
      <c r="N496" s="188" t="s">
        <v>43</v>
      </c>
      <c r="O496" s="66"/>
      <c r="P496" s="189">
        <f>O496*H496</f>
        <v>0</v>
      </c>
      <c r="Q496" s="189">
        <v>5.9000000000000003E-4</v>
      </c>
      <c r="R496" s="189">
        <f>Q496*H496</f>
        <v>5.9000000000000003E-4</v>
      </c>
      <c r="S496" s="189">
        <v>0</v>
      </c>
      <c r="T496" s="190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91" t="s">
        <v>248</v>
      </c>
      <c r="AT496" s="191" t="s">
        <v>149</v>
      </c>
      <c r="AU496" s="191" t="s">
        <v>82</v>
      </c>
      <c r="AY496" s="19" t="s">
        <v>146</v>
      </c>
      <c r="BE496" s="192">
        <f>IF(N496="základní",J496,0)</f>
        <v>0</v>
      </c>
      <c r="BF496" s="192">
        <f>IF(N496="snížená",J496,0)</f>
        <v>0</v>
      </c>
      <c r="BG496" s="192">
        <f>IF(N496="zákl. přenesená",J496,0)</f>
        <v>0</v>
      </c>
      <c r="BH496" s="192">
        <f>IF(N496="sníž. přenesená",J496,0)</f>
        <v>0</v>
      </c>
      <c r="BI496" s="192">
        <f>IF(N496="nulová",J496,0)</f>
        <v>0</v>
      </c>
      <c r="BJ496" s="19" t="s">
        <v>80</v>
      </c>
      <c r="BK496" s="192">
        <f>ROUND(I496*H496,2)</f>
        <v>0</v>
      </c>
      <c r="BL496" s="19" t="s">
        <v>248</v>
      </c>
      <c r="BM496" s="191" t="s">
        <v>1067</v>
      </c>
    </row>
    <row r="497" spans="1:65" s="2" customFormat="1">
      <c r="A497" s="36"/>
      <c r="B497" s="37"/>
      <c r="C497" s="38"/>
      <c r="D497" s="193" t="s">
        <v>156</v>
      </c>
      <c r="E497" s="38"/>
      <c r="F497" s="194" t="s">
        <v>1068</v>
      </c>
      <c r="G497" s="38"/>
      <c r="H497" s="38"/>
      <c r="I497" s="195"/>
      <c r="J497" s="38"/>
      <c r="K497" s="38"/>
      <c r="L497" s="41"/>
      <c r="M497" s="196"/>
      <c r="N497" s="197"/>
      <c r="O497" s="66"/>
      <c r="P497" s="66"/>
      <c r="Q497" s="66"/>
      <c r="R497" s="66"/>
      <c r="S497" s="66"/>
      <c r="T497" s="67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9" t="s">
        <v>156</v>
      </c>
      <c r="AU497" s="19" t="s">
        <v>82</v>
      </c>
    </row>
    <row r="498" spans="1:65" s="2" customFormat="1" ht="16.5" customHeight="1">
      <c r="A498" s="36"/>
      <c r="B498" s="37"/>
      <c r="C498" s="226" t="s">
        <v>1069</v>
      </c>
      <c r="D498" s="226" t="s">
        <v>546</v>
      </c>
      <c r="E498" s="227" t="s">
        <v>1070</v>
      </c>
      <c r="F498" s="228" t="s">
        <v>1071</v>
      </c>
      <c r="G498" s="229" t="s">
        <v>152</v>
      </c>
      <c r="H498" s="230">
        <v>3.75</v>
      </c>
      <c r="I498" s="231"/>
      <c r="J498" s="232">
        <f>ROUND(I498*H498,2)</f>
        <v>0</v>
      </c>
      <c r="K498" s="228" t="s">
        <v>19</v>
      </c>
      <c r="L498" s="233"/>
      <c r="M498" s="234" t="s">
        <v>19</v>
      </c>
      <c r="N498" s="235" t="s">
        <v>43</v>
      </c>
      <c r="O498" s="66"/>
      <c r="P498" s="189">
        <f>O498*H498</f>
        <v>0</v>
      </c>
      <c r="Q498" s="189">
        <v>5.5E-2</v>
      </c>
      <c r="R498" s="189">
        <f>Q498*H498</f>
        <v>0.20624999999999999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354</v>
      </c>
      <c r="AT498" s="191" t="s">
        <v>546</v>
      </c>
      <c r="AU498" s="191" t="s">
        <v>82</v>
      </c>
      <c r="AY498" s="19" t="s">
        <v>146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80</v>
      </c>
      <c r="BK498" s="192">
        <f>ROUND(I498*H498,2)</f>
        <v>0</v>
      </c>
      <c r="BL498" s="19" t="s">
        <v>248</v>
      </c>
      <c r="BM498" s="191" t="s">
        <v>1072</v>
      </c>
    </row>
    <row r="499" spans="1:65" s="13" customFormat="1">
      <c r="B499" s="198"/>
      <c r="C499" s="199"/>
      <c r="D499" s="200" t="s">
        <v>158</v>
      </c>
      <c r="E499" s="201" t="s">
        <v>19</v>
      </c>
      <c r="F499" s="202" t="s">
        <v>1073</v>
      </c>
      <c r="G499" s="199"/>
      <c r="H499" s="203">
        <v>3.75</v>
      </c>
      <c r="I499" s="204"/>
      <c r="J499" s="199"/>
      <c r="K499" s="199"/>
      <c r="L499" s="205"/>
      <c r="M499" s="206"/>
      <c r="N499" s="207"/>
      <c r="O499" s="207"/>
      <c r="P499" s="207"/>
      <c r="Q499" s="207"/>
      <c r="R499" s="207"/>
      <c r="S499" s="207"/>
      <c r="T499" s="208"/>
      <c r="AT499" s="209" t="s">
        <v>158</v>
      </c>
      <c r="AU499" s="209" t="s">
        <v>82</v>
      </c>
      <c r="AV499" s="13" t="s">
        <v>82</v>
      </c>
      <c r="AW499" s="13" t="s">
        <v>33</v>
      </c>
      <c r="AX499" s="13" t="s">
        <v>80</v>
      </c>
      <c r="AY499" s="209" t="s">
        <v>146</v>
      </c>
    </row>
    <row r="500" spans="1:65" s="2" customFormat="1" ht="21.75" customHeight="1">
      <c r="A500" s="36"/>
      <c r="B500" s="37"/>
      <c r="C500" s="180" t="s">
        <v>1074</v>
      </c>
      <c r="D500" s="180" t="s">
        <v>149</v>
      </c>
      <c r="E500" s="181" t="s">
        <v>1075</v>
      </c>
      <c r="F500" s="182" t="s">
        <v>1076</v>
      </c>
      <c r="G500" s="183" t="s">
        <v>369</v>
      </c>
      <c r="H500" s="184">
        <v>4</v>
      </c>
      <c r="I500" s="185"/>
      <c r="J500" s="186">
        <f>ROUND(I500*H500,2)</f>
        <v>0</v>
      </c>
      <c r="K500" s="182" t="s">
        <v>153</v>
      </c>
      <c r="L500" s="41"/>
      <c r="M500" s="187" t="s">
        <v>19</v>
      </c>
      <c r="N500" s="188" t="s">
        <v>43</v>
      </c>
      <c r="O500" s="66"/>
      <c r="P500" s="189">
        <f>O500*H500</f>
        <v>0</v>
      </c>
      <c r="Q500" s="189">
        <v>5.9000000000000003E-4</v>
      </c>
      <c r="R500" s="189">
        <f>Q500*H500</f>
        <v>2.3600000000000001E-3</v>
      </c>
      <c r="S500" s="189">
        <v>0</v>
      </c>
      <c r="T500" s="190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91" t="s">
        <v>248</v>
      </c>
      <c r="AT500" s="191" t="s">
        <v>149</v>
      </c>
      <c r="AU500" s="191" t="s">
        <v>82</v>
      </c>
      <c r="AY500" s="19" t="s">
        <v>146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9" t="s">
        <v>80</v>
      </c>
      <c r="BK500" s="192">
        <f>ROUND(I500*H500,2)</f>
        <v>0</v>
      </c>
      <c r="BL500" s="19" t="s">
        <v>248</v>
      </c>
      <c r="BM500" s="191" t="s">
        <v>1077</v>
      </c>
    </row>
    <row r="501" spans="1:65" s="2" customFormat="1">
      <c r="A501" s="36"/>
      <c r="B501" s="37"/>
      <c r="C501" s="38"/>
      <c r="D501" s="193" t="s">
        <v>156</v>
      </c>
      <c r="E501" s="38"/>
      <c r="F501" s="194" t="s">
        <v>1078</v>
      </c>
      <c r="G501" s="38"/>
      <c r="H501" s="38"/>
      <c r="I501" s="195"/>
      <c r="J501" s="38"/>
      <c r="K501" s="38"/>
      <c r="L501" s="41"/>
      <c r="M501" s="196"/>
      <c r="N501" s="197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156</v>
      </c>
      <c r="AU501" s="19" t="s">
        <v>82</v>
      </c>
    </row>
    <row r="502" spans="1:65" s="2" customFormat="1" ht="21.75" customHeight="1">
      <c r="A502" s="36"/>
      <c r="B502" s="37"/>
      <c r="C502" s="226" t="s">
        <v>1079</v>
      </c>
      <c r="D502" s="226" t="s">
        <v>546</v>
      </c>
      <c r="E502" s="227" t="s">
        <v>1080</v>
      </c>
      <c r="F502" s="228" t="s">
        <v>1081</v>
      </c>
      <c r="G502" s="229" t="s">
        <v>152</v>
      </c>
      <c r="H502" s="230">
        <v>38.28</v>
      </c>
      <c r="I502" s="231"/>
      <c r="J502" s="232">
        <f>ROUND(I502*H502,2)</f>
        <v>0</v>
      </c>
      <c r="K502" s="228" t="s">
        <v>19</v>
      </c>
      <c r="L502" s="233"/>
      <c r="M502" s="234" t="s">
        <v>19</v>
      </c>
      <c r="N502" s="235" t="s">
        <v>43</v>
      </c>
      <c r="O502" s="66"/>
      <c r="P502" s="189">
        <f>O502*H502</f>
        <v>0</v>
      </c>
      <c r="Q502" s="189">
        <v>0.05</v>
      </c>
      <c r="R502" s="189">
        <f>Q502*H502</f>
        <v>1.9140000000000001</v>
      </c>
      <c r="S502" s="189">
        <v>0</v>
      </c>
      <c r="T502" s="190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91" t="s">
        <v>354</v>
      </c>
      <c r="AT502" s="191" t="s">
        <v>546</v>
      </c>
      <c r="AU502" s="191" t="s">
        <v>82</v>
      </c>
      <c r="AY502" s="19" t="s">
        <v>146</v>
      </c>
      <c r="BE502" s="192">
        <f>IF(N502="základní",J502,0)</f>
        <v>0</v>
      </c>
      <c r="BF502" s="192">
        <f>IF(N502="snížená",J502,0)</f>
        <v>0</v>
      </c>
      <c r="BG502" s="192">
        <f>IF(N502="zákl. přenesená",J502,0)</f>
        <v>0</v>
      </c>
      <c r="BH502" s="192">
        <f>IF(N502="sníž. přenesená",J502,0)</f>
        <v>0</v>
      </c>
      <c r="BI502" s="192">
        <f>IF(N502="nulová",J502,0)</f>
        <v>0</v>
      </c>
      <c r="BJ502" s="19" t="s">
        <v>80</v>
      </c>
      <c r="BK502" s="192">
        <f>ROUND(I502*H502,2)</f>
        <v>0</v>
      </c>
      <c r="BL502" s="19" t="s">
        <v>248</v>
      </c>
      <c r="BM502" s="191" t="s">
        <v>1082</v>
      </c>
    </row>
    <row r="503" spans="1:65" s="13" customFormat="1">
      <c r="B503" s="198"/>
      <c r="C503" s="199"/>
      <c r="D503" s="200" t="s">
        <v>158</v>
      </c>
      <c r="E503" s="201" t="s">
        <v>19</v>
      </c>
      <c r="F503" s="202" t="s">
        <v>1083</v>
      </c>
      <c r="G503" s="199"/>
      <c r="H503" s="203">
        <v>38.28</v>
      </c>
      <c r="I503" s="204"/>
      <c r="J503" s="199"/>
      <c r="K503" s="199"/>
      <c r="L503" s="205"/>
      <c r="M503" s="206"/>
      <c r="N503" s="207"/>
      <c r="O503" s="207"/>
      <c r="P503" s="207"/>
      <c r="Q503" s="207"/>
      <c r="R503" s="207"/>
      <c r="S503" s="207"/>
      <c r="T503" s="208"/>
      <c r="AT503" s="209" t="s">
        <v>158</v>
      </c>
      <c r="AU503" s="209" t="s">
        <v>82</v>
      </c>
      <c r="AV503" s="13" t="s">
        <v>82</v>
      </c>
      <c r="AW503" s="13" t="s">
        <v>33</v>
      </c>
      <c r="AX503" s="13" t="s">
        <v>80</v>
      </c>
      <c r="AY503" s="209" t="s">
        <v>146</v>
      </c>
    </row>
    <row r="504" spans="1:65" s="2" customFormat="1" ht="16.5" customHeight="1">
      <c r="A504" s="36"/>
      <c r="B504" s="37"/>
      <c r="C504" s="180" t="s">
        <v>1084</v>
      </c>
      <c r="D504" s="180" t="s">
        <v>149</v>
      </c>
      <c r="E504" s="181" t="s">
        <v>1085</v>
      </c>
      <c r="F504" s="182" t="s">
        <v>1086</v>
      </c>
      <c r="G504" s="183" t="s">
        <v>179</v>
      </c>
      <c r="H504" s="184">
        <v>5.0999999999999996</v>
      </c>
      <c r="I504" s="185"/>
      <c r="J504" s="186">
        <f>ROUND(I504*H504,2)</f>
        <v>0</v>
      </c>
      <c r="K504" s="182" t="s">
        <v>153</v>
      </c>
      <c r="L504" s="41"/>
      <c r="M504" s="187" t="s">
        <v>19</v>
      </c>
      <c r="N504" s="188" t="s">
        <v>43</v>
      </c>
      <c r="O504" s="66"/>
      <c r="P504" s="189">
        <f>O504*H504</f>
        <v>0</v>
      </c>
      <c r="Q504" s="189">
        <v>0</v>
      </c>
      <c r="R504" s="189">
        <f>Q504*H504</f>
        <v>0</v>
      </c>
      <c r="S504" s="189">
        <v>0</v>
      </c>
      <c r="T504" s="190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1" t="s">
        <v>248</v>
      </c>
      <c r="AT504" s="191" t="s">
        <v>149</v>
      </c>
      <c r="AU504" s="191" t="s">
        <v>82</v>
      </c>
      <c r="AY504" s="19" t="s">
        <v>146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9" t="s">
        <v>80</v>
      </c>
      <c r="BK504" s="192">
        <f>ROUND(I504*H504,2)</f>
        <v>0</v>
      </c>
      <c r="BL504" s="19" t="s">
        <v>248</v>
      </c>
      <c r="BM504" s="191" t="s">
        <v>1087</v>
      </c>
    </row>
    <row r="505" spans="1:65" s="2" customFormat="1">
      <c r="A505" s="36"/>
      <c r="B505" s="37"/>
      <c r="C505" s="38"/>
      <c r="D505" s="193" t="s">
        <v>156</v>
      </c>
      <c r="E505" s="38"/>
      <c r="F505" s="194" t="s">
        <v>1088</v>
      </c>
      <c r="G505" s="38"/>
      <c r="H505" s="38"/>
      <c r="I505" s="195"/>
      <c r="J505" s="38"/>
      <c r="K505" s="38"/>
      <c r="L505" s="41"/>
      <c r="M505" s="196"/>
      <c r="N505" s="197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156</v>
      </c>
      <c r="AU505" s="19" t="s">
        <v>82</v>
      </c>
    </row>
    <row r="506" spans="1:65" s="13" customFormat="1">
      <c r="B506" s="198"/>
      <c r="C506" s="199"/>
      <c r="D506" s="200" t="s">
        <v>158</v>
      </c>
      <c r="E506" s="201" t="s">
        <v>19</v>
      </c>
      <c r="F506" s="202" t="s">
        <v>1089</v>
      </c>
      <c r="G506" s="199"/>
      <c r="H506" s="203">
        <v>5.0999999999999996</v>
      </c>
      <c r="I506" s="204"/>
      <c r="J506" s="199"/>
      <c r="K506" s="199"/>
      <c r="L506" s="205"/>
      <c r="M506" s="206"/>
      <c r="N506" s="207"/>
      <c r="O506" s="207"/>
      <c r="P506" s="207"/>
      <c r="Q506" s="207"/>
      <c r="R506" s="207"/>
      <c r="S506" s="207"/>
      <c r="T506" s="208"/>
      <c r="AT506" s="209" t="s">
        <v>158</v>
      </c>
      <c r="AU506" s="209" t="s">
        <v>82</v>
      </c>
      <c r="AV506" s="13" t="s">
        <v>82</v>
      </c>
      <c r="AW506" s="13" t="s">
        <v>33</v>
      </c>
      <c r="AX506" s="13" t="s">
        <v>80</v>
      </c>
      <c r="AY506" s="209" t="s">
        <v>146</v>
      </c>
    </row>
    <row r="507" spans="1:65" s="2" customFormat="1" ht="24.2" customHeight="1">
      <c r="A507" s="36"/>
      <c r="B507" s="37"/>
      <c r="C507" s="226" t="s">
        <v>1090</v>
      </c>
      <c r="D507" s="226" t="s">
        <v>546</v>
      </c>
      <c r="E507" s="227" t="s">
        <v>1091</v>
      </c>
      <c r="F507" s="228" t="s">
        <v>1092</v>
      </c>
      <c r="G507" s="229" t="s">
        <v>179</v>
      </c>
      <c r="H507" s="230">
        <v>5.0999999999999996</v>
      </c>
      <c r="I507" s="231"/>
      <c r="J507" s="232">
        <f>ROUND(I507*H507,2)</f>
        <v>0</v>
      </c>
      <c r="K507" s="228" t="s">
        <v>153</v>
      </c>
      <c r="L507" s="233"/>
      <c r="M507" s="234" t="s">
        <v>19</v>
      </c>
      <c r="N507" s="235" t="s">
        <v>43</v>
      </c>
      <c r="O507" s="66"/>
      <c r="P507" s="189">
        <f>O507*H507</f>
        <v>0</v>
      </c>
      <c r="Q507" s="189">
        <v>1.77E-2</v>
      </c>
      <c r="R507" s="189">
        <f>Q507*H507</f>
        <v>9.0269999999999989E-2</v>
      </c>
      <c r="S507" s="189">
        <v>0</v>
      </c>
      <c r="T507" s="190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91" t="s">
        <v>354</v>
      </c>
      <c r="AT507" s="191" t="s">
        <v>546</v>
      </c>
      <c r="AU507" s="191" t="s">
        <v>82</v>
      </c>
      <c r="AY507" s="19" t="s">
        <v>146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9" t="s">
        <v>80</v>
      </c>
      <c r="BK507" s="192">
        <f>ROUND(I507*H507,2)</f>
        <v>0</v>
      </c>
      <c r="BL507" s="19" t="s">
        <v>248</v>
      </c>
      <c r="BM507" s="191" t="s">
        <v>1093</v>
      </c>
    </row>
    <row r="508" spans="1:65" s="13" customFormat="1">
      <c r="B508" s="198"/>
      <c r="C508" s="199"/>
      <c r="D508" s="200" t="s">
        <v>158</v>
      </c>
      <c r="E508" s="201" t="s">
        <v>19</v>
      </c>
      <c r="F508" s="202" t="s">
        <v>1089</v>
      </c>
      <c r="G508" s="199"/>
      <c r="H508" s="203">
        <v>5.0999999999999996</v>
      </c>
      <c r="I508" s="204"/>
      <c r="J508" s="199"/>
      <c r="K508" s="199"/>
      <c r="L508" s="205"/>
      <c r="M508" s="206"/>
      <c r="N508" s="207"/>
      <c r="O508" s="207"/>
      <c r="P508" s="207"/>
      <c r="Q508" s="207"/>
      <c r="R508" s="207"/>
      <c r="S508" s="207"/>
      <c r="T508" s="208"/>
      <c r="AT508" s="209" t="s">
        <v>158</v>
      </c>
      <c r="AU508" s="209" t="s">
        <v>82</v>
      </c>
      <c r="AV508" s="13" t="s">
        <v>82</v>
      </c>
      <c r="AW508" s="13" t="s">
        <v>33</v>
      </c>
      <c r="AX508" s="13" t="s">
        <v>80</v>
      </c>
      <c r="AY508" s="209" t="s">
        <v>146</v>
      </c>
    </row>
    <row r="509" spans="1:65" s="2" customFormat="1" ht="24.2" customHeight="1">
      <c r="A509" s="36"/>
      <c r="B509" s="37"/>
      <c r="C509" s="180" t="s">
        <v>1094</v>
      </c>
      <c r="D509" s="180" t="s">
        <v>149</v>
      </c>
      <c r="E509" s="181" t="s">
        <v>1095</v>
      </c>
      <c r="F509" s="182" t="s">
        <v>1096</v>
      </c>
      <c r="G509" s="183" t="s">
        <v>179</v>
      </c>
      <c r="H509" s="184">
        <v>3</v>
      </c>
      <c r="I509" s="185"/>
      <c r="J509" s="186">
        <f>ROUND(I509*H509,2)</f>
        <v>0</v>
      </c>
      <c r="K509" s="182" t="s">
        <v>153</v>
      </c>
      <c r="L509" s="41"/>
      <c r="M509" s="187" t="s">
        <v>19</v>
      </c>
      <c r="N509" s="188" t="s">
        <v>43</v>
      </c>
      <c r="O509" s="66"/>
      <c r="P509" s="189">
        <f>O509*H509</f>
        <v>0</v>
      </c>
      <c r="Q509" s="189">
        <v>0</v>
      </c>
      <c r="R509" s="189">
        <f>Q509*H509</f>
        <v>0</v>
      </c>
      <c r="S509" s="189">
        <v>0</v>
      </c>
      <c r="T509" s="19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1" t="s">
        <v>248</v>
      </c>
      <c r="AT509" s="191" t="s">
        <v>149</v>
      </c>
      <c r="AU509" s="191" t="s">
        <v>82</v>
      </c>
      <c r="AY509" s="19" t="s">
        <v>146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9" t="s">
        <v>80</v>
      </c>
      <c r="BK509" s="192">
        <f>ROUND(I509*H509,2)</f>
        <v>0</v>
      </c>
      <c r="BL509" s="19" t="s">
        <v>248</v>
      </c>
      <c r="BM509" s="191" t="s">
        <v>1097</v>
      </c>
    </row>
    <row r="510" spans="1:65" s="2" customFormat="1">
      <c r="A510" s="36"/>
      <c r="B510" s="37"/>
      <c r="C510" s="38"/>
      <c r="D510" s="193" t="s">
        <v>156</v>
      </c>
      <c r="E510" s="38"/>
      <c r="F510" s="194" t="s">
        <v>1098</v>
      </c>
      <c r="G510" s="38"/>
      <c r="H510" s="38"/>
      <c r="I510" s="195"/>
      <c r="J510" s="38"/>
      <c r="K510" s="38"/>
      <c r="L510" s="41"/>
      <c r="M510" s="196"/>
      <c r="N510" s="197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156</v>
      </c>
      <c r="AU510" s="19" t="s">
        <v>82</v>
      </c>
    </row>
    <row r="511" spans="1:65" s="2" customFormat="1" ht="24.2" customHeight="1">
      <c r="A511" s="36"/>
      <c r="B511" s="37"/>
      <c r="C511" s="180" t="s">
        <v>1099</v>
      </c>
      <c r="D511" s="180" t="s">
        <v>149</v>
      </c>
      <c r="E511" s="181" t="s">
        <v>1100</v>
      </c>
      <c r="F511" s="182" t="s">
        <v>1101</v>
      </c>
      <c r="G511" s="183" t="s">
        <v>369</v>
      </c>
      <c r="H511" s="184">
        <v>1</v>
      </c>
      <c r="I511" s="185"/>
      <c r="J511" s="186">
        <f>ROUND(I511*H511,2)</f>
        <v>0</v>
      </c>
      <c r="K511" s="182" t="s">
        <v>153</v>
      </c>
      <c r="L511" s="41"/>
      <c r="M511" s="187" t="s">
        <v>19</v>
      </c>
      <c r="N511" s="188" t="s">
        <v>43</v>
      </c>
      <c r="O511" s="66"/>
      <c r="P511" s="189">
        <f>O511*H511</f>
        <v>0</v>
      </c>
      <c r="Q511" s="189">
        <v>6.0000000000000002E-5</v>
      </c>
      <c r="R511" s="189">
        <f>Q511*H511</f>
        <v>6.0000000000000002E-5</v>
      </c>
      <c r="S511" s="189">
        <v>0</v>
      </c>
      <c r="T511" s="190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91" t="s">
        <v>248</v>
      </c>
      <c r="AT511" s="191" t="s">
        <v>149</v>
      </c>
      <c r="AU511" s="191" t="s">
        <v>82</v>
      </c>
      <c r="AY511" s="19" t="s">
        <v>146</v>
      </c>
      <c r="BE511" s="192">
        <f>IF(N511="základní",J511,0)</f>
        <v>0</v>
      </c>
      <c r="BF511" s="192">
        <f>IF(N511="snížená",J511,0)</f>
        <v>0</v>
      </c>
      <c r="BG511" s="192">
        <f>IF(N511="zákl. přenesená",J511,0)</f>
        <v>0</v>
      </c>
      <c r="BH511" s="192">
        <f>IF(N511="sníž. přenesená",J511,0)</f>
        <v>0</v>
      </c>
      <c r="BI511" s="192">
        <f>IF(N511="nulová",J511,0)</f>
        <v>0</v>
      </c>
      <c r="BJ511" s="19" t="s">
        <v>80</v>
      </c>
      <c r="BK511" s="192">
        <f>ROUND(I511*H511,2)</f>
        <v>0</v>
      </c>
      <c r="BL511" s="19" t="s">
        <v>248</v>
      </c>
      <c r="BM511" s="191" t="s">
        <v>1102</v>
      </c>
    </row>
    <row r="512" spans="1:65" s="2" customFormat="1">
      <c r="A512" s="36"/>
      <c r="B512" s="37"/>
      <c r="C512" s="38"/>
      <c r="D512" s="193" t="s">
        <v>156</v>
      </c>
      <c r="E512" s="38"/>
      <c r="F512" s="194" t="s">
        <v>1103</v>
      </c>
      <c r="G512" s="38"/>
      <c r="H512" s="38"/>
      <c r="I512" s="195"/>
      <c r="J512" s="38"/>
      <c r="K512" s="38"/>
      <c r="L512" s="41"/>
      <c r="M512" s="196"/>
      <c r="N512" s="197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156</v>
      </c>
      <c r="AU512" s="19" t="s">
        <v>82</v>
      </c>
    </row>
    <row r="513" spans="1:65" s="13" customFormat="1">
      <c r="B513" s="198"/>
      <c r="C513" s="199"/>
      <c r="D513" s="200" t="s">
        <v>158</v>
      </c>
      <c r="E513" s="201" t="s">
        <v>19</v>
      </c>
      <c r="F513" s="202" t="s">
        <v>1104</v>
      </c>
      <c r="G513" s="199"/>
      <c r="H513" s="203">
        <v>1</v>
      </c>
      <c r="I513" s="204"/>
      <c r="J513" s="199"/>
      <c r="K513" s="199"/>
      <c r="L513" s="205"/>
      <c r="M513" s="206"/>
      <c r="N513" s="207"/>
      <c r="O513" s="207"/>
      <c r="P513" s="207"/>
      <c r="Q513" s="207"/>
      <c r="R513" s="207"/>
      <c r="S513" s="207"/>
      <c r="T513" s="208"/>
      <c r="AT513" s="209" t="s">
        <v>158</v>
      </c>
      <c r="AU513" s="209" t="s">
        <v>82</v>
      </c>
      <c r="AV513" s="13" t="s">
        <v>82</v>
      </c>
      <c r="AW513" s="13" t="s">
        <v>33</v>
      </c>
      <c r="AX513" s="13" t="s">
        <v>80</v>
      </c>
      <c r="AY513" s="209" t="s">
        <v>146</v>
      </c>
    </row>
    <row r="514" spans="1:65" s="2" customFormat="1" ht="24.2" customHeight="1">
      <c r="A514" s="36"/>
      <c r="B514" s="37"/>
      <c r="C514" s="226" t="s">
        <v>1105</v>
      </c>
      <c r="D514" s="226" t="s">
        <v>546</v>
      </c>
      <c r="E514" s="227" t="s">
        <v>1106</v>
      </c>
      <c r="F514" s="228" t="s">
        <v>1107</v>
      </c>
      <c r="G514" s="229" t="s">
        <v>369</v>
      </c>
      <c r="H514" s="230">
        <v>1</v>
      </c>
      <c r="I514" s="231"/>
      <c r="J514" s="232">
        <f>ROUND(I514*H514,2)</f>
        <v>0</v>
      </c>
      <c r="K514" s="228" t="s">
        <v>19</v>
      </c>
      <c r="L514" s="233"/>
      <c r="M514" s="234" t="s">
        <v>19</v>
      </c>
      <c r="N514" s="235" t="s">
        <v>43</v>
      </c>
      <c r="O514" s="66"/>
      <c r="P514" s="189">
        <f>O514*H514</f>
        <v>0</v>
      </c>
      <c r="Q514" s="189">
        <v>0.02</v>
      </c>
      <c r="R514" s="189">
        <f>Q514*H514</f>
        <v>0.02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354</v>
      </c>
      <c r="AT514" s="191" t="s">
        <v>546</v>
      </c>
      <c r="AU514" s="191" t="s">
        <v>82</v>
      </c>
      <c r="AY514" s="19" t="s">
        <v>146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80</v>
      </c>
      <c r="BK514" s="192">
        <f>ROUND(I514*H514,2)</f>
        <v>0</v>
      </c>
      <c r="BL514" s="19" t="s">
        <v>248</v>
      </c>
      <c r="BM514" s="191" t="s">
        <v>1108</v>
      </c>
    </row>
    <row r="515" spans="1:65" s="2" customFormat="1" ht="24.2" customHeight="1">
      <c r="A515" s="36"/>
      <c r="B515" s="37"/>
      <c r="C515" s="180" t="s">
        <v>1109</v>
      </c>
      <c r="D515" s="180" t="s">
        <v>149</v>
      </c>
      <c r="E515" s="181" t="s">
        <v>378</v>
      </c>
      <c r="F515" s="182" t="s">
        <v>379</v>
      </c>
      <c r="G515" s="183" t="s">
        <v>267</v>
      </c>
      <c r="H515" s="221"/>
      <c r="I515" s="185"/>
      <c r="J515" s="186">
        <f>ROUND(I515*H515,2)</f>
        <v>0</v>
      </c>
      <c r="K515" s="182" t="s">
        <v>153</v>
      </c>
      <c r="L515" s="41"/>
      <c r="M515" s="187" t="s">
        <v>19</v>
      </c>
      <c r="N515" s="188" t="s">
        <v>43</v>
      </c>
      <c r="O515" s="66"/>
      <c r="P515" s="189">
        <f>O515*H515</f>
        <v>0</v>
      </c>
      <c r="Q515" s="189">
        <v>0</v>
      </c>
      <c r="R515" s="189">
        <f>Q515*H515</f>
        <v>0</v>
      </c>
      <c r="S515" s="189">
        <v>0</v>
      </c>
      <c r="T515" s="190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91" t="s">
        <v>248</v>
      </c>
      <c r="AT515" s="191" t="s">
        <v>149</v>
      </c>
      <c r="AU515" s="191" t="s">
        <v>82</v>
      </c>
      <c r="AY515" s="19" t="s">
        <v>146</v>
      </c>
      <c r="BE515" s="192">
        <f>IF(N515="základní",J515,0)</f>
        <v>0</v>
      </c>
      <c r="BF515" s="192">
        <f>IF(N515="snížená",J515,0)</f>
        <v>0</v>
      </c>
      <c r="BG515" s="192">
        <f>IF(N515="zákl. přenesená",J515,0)</f>
        <v>0</v>
      </c>
      <c r="BH515" s="192">
        <f>IF(N515="sníž. přenesená",J515,0)</f>
        <v>0</v>
      </c>
      <c r="BI515" s="192">
        <f>IF(N515="nulová",J515,0)</f>
        <v>0</v>
      </c>
      <c r="BJ515" s="19" t="s">
        <v>80</v>
      </c>
      <c r="BK515" s="192">
        <f>ROUND(I515*H515,2)</f>
        <v>0</v>
      </c>
      <c r="BL515" s="19" t="s">
        <v>248</v>
      </c>
      <c r="BM515" s="191" t="s">
        <v>1110</v>
      </c>
    </row>
    <row r="516" spans="1:65" s="2" customFormat="1">
      <c r="A516" s="36"/>
      <c r="B516" s="37"/>
      <c r="C516" s="38"/>
      <c r="D516" s="193" t="s">
        <v>156</v>
      </c>
      <c r="E516" s="38"/>
      <c r="F516" s="194" t="s">
        <v>381</v>
      </c>
      <c r="G516" s="38"/>
      <c r="H516" s="38"/>
      <c r="I516" s="195"/>
      <c r="J516" s="38"/>
      <c r="K516" s="38"/>
      <c r="L516" s="41"/>
      <c r="M516" s="196"/>
      <c r="N516" s="197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156</v>
      </c>
      <c r="AU516" s="19" t="s">
        <v>82</v>
      </c>
    </row>
    <row r="517" spans="1:65" s="12" customFormat="1" ht="22.9" customHeight="1">
      <c r="B517" s="164"/>
      <c r="C517" s="165"/>
      <c r="D517" s="166" t="s">
        <v>71</v>
      </c>
      <c r="E517" s="178" t="s">
        <v>1111</v>
      </c>
      <c r="F517" s="178" t="s">
        <v>1112</v>
      </c>
      <c r="G517" s="165"/>
      <c r="H517" s="165"/>
      <c r="I517" s="168"/>
      <c r="J517" s="179">
        <f>BK517</f>
        <v>0</v>
      </c>
      <c r="K517" s="165"/>
      <c r="L517" s="170"/>
      <c r="M517" s="171"/>
      <c r="N517" s="172"/>
      <c r="O517" s="172"/>
      <c r="P517" s="173">
        <f>SUM(P518:P533)</f>
        <v>0</v>
      </c>
      <c r="Q517" s="172"/>
      <c r="R517" s="173">
        <f>SUM(R518:R533)</f>
        <v>7.4138549999999998E-2</v>
      </c>
      <c r="S517" s="172"/>
      <c r="T517" s="174">
        <f>SUM(T518:T533)</f>
        <v>6.5704500000000002E-3</v>
      </c>
      <c r="AR517" s="175" t="s">
        <v>82</v>
      </c>
      <c r="AT517" s="176" t="s">
        <v>71</v>
      </c>
      <c r="AU517" s="176" t="s">
        <v>80</v>
      </c>
      <c r="AY517" s="175" t="s">
        <v>146</v>
      </c>
      <c r="BK517" s="177">
        <f>SUM(BK518:BK533)</f>
        <v>0</v>
      </c>
    </row>
    <row r="518" spans="1:65" s="2" customFormat="1" ht="16.5" customHeight="1">
      <c r="A518" s="36"/>
      <c r="B518" s="37"/>
      <c r="C518" s="180" t="s">
        <v>1113</v>
      </c>
      <c r="D518" s="180" t="s">
        <v>149</v>
      </c>
      <c r="E518" s="181" t="s">
        <v>1114</v>
      </c>
      <c r="F518" s="182" t="s">
        <v>1115</v>
      </c>
      <c r="G518" s="183" t="s">
        <v>152</v>
      </c>
      <c r="H518" s="184">
        <v>21.195</v>
      </c>
      <c r="I518" s="185"/>
      <c r="J518" s="186">
        <f>ROUND(I518*H518,2)</f>
        <v>0</v>
      </c>
      <c r="K518" s="182" t="s">
        <v>153</v>
      </c>
      <c r="L518" s="41"/>
      <c r="M518" s="187" t="s">
        <v>19</v>
      </c>
      <c r="N518" s="188" t="s">
        <v>43</v>
      </c>
      <c r="O518" s="66"/>
      <c r="P518" s="189">
        <f>O518*H518</f>
        <v>0</v>
      </c>
      <c r="Q518" s="189">
        <v>1E-3</v>
      </c>
      <c r="R518" s="189">
        <f>Q518*H518</f>
        <v>2.1195000000000002E-2</v>
      </c>
      <c r="S518" s="189">
        <v>3.1E-4</v>
      </c>
      <c r="T518" s="190">
        <f>S518*H518</f>
        <v>6.5704500000000002E-3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91" t="s">
        <v>248</v>
      </c>
      <c r="AT518" s="191" t="s">
        <v>149</v>
      </c>
      <c r="AU518" s="191" t="s">
        <v>82</v>
      </c>
      <c r="AY518" s="19" t="s">
        <v>146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9" t="s">
        <v>80</v>
      </c>
      <c r="BK518" s="192">
        <f>ROUND(I518*H518,2)</f>
        <v>0</v>
      </c>
      <c r="BL518" s="19" t="s">
        <v>248</v>
      </c>
      <c r="BM518" s="191" t="s">
        <v>1116</v>
      </c>
    </row>
    <row r="519" spans="1:65" s="2" customFormat="1">
      <c r="A519" s="36"/>
      <c r="B519" s="37"/>
      <c r="C519" s="38"/>
      <c r="D519" s="193" t="s">
        <v>156</v>
      </c>
      <c r="E519" s="38"/>
      <c r="F519" s="194" t="s">
        <v>1117</v>
      </c>
      <c r="G519" s="38"/>
      <c r="H519" s="38"/>
      <c r="I519" s="195"/>
      <c r="J519" s="38"/>
      <c r="K519" s="38"/>
      <c r="L519" s="41"/>
      <c r="M519" s="196"/>
      <c r="N519" s="197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156</v>
      </c>
      <c r="AU519" s="19" t="s">
        <v>82</v>
      </c>
    </row>
    <row r="520" spans="1:65" s="13" customFormat="1">
      <c r="B520" s="198"/>
      <c r="C520" s="199"/>
      <c r="D520" s="200" t="s">
        <v>158</v>
      </c>
      <c r="E520" s="201" t="s">
        <v>19</v>
      </c>
      <c r="F520" s="202" t="s">
        <v>555</v>
      </c>
      <c r="G520" s="199"/>
      <c r="H520" s="203">
        <v>11.395</v>
      </c>
      <c r="I520" s="204"/>
      <c r="J520" s="199"/>
      <c r="K520" s="199"/>
      <c r="L520" s="205"/>
      <c r="M520" s="206"/>
      <c r="N520" s="207"/>
      <c r="O520" s="207"/>
      <c r="P520" s="207"/>
      <c r="Q520" s="207"/>
      <c r="R520" s="207"/>
      <c r="S520" s="207"/>
      <c r="T520" s="208"/>
      <c r="AT520" s="209" t="s">
        <v>158</v>
      </c>
      <c r="AU520" s="209" t="s">
        <v>82</v>
      </c>
      <c r="AV520" s="13" t="s">
        <v>82</v>
      </c>
      <c r="AW520" s="13" t="s">
        <v>33</v>
      </c>
      <c r="AX520" s="13" t="s">
        <v>72</v>
      </c>
      <c r="AY520" s="209" t="s">
        <v>146</v>
      </c>
    </row>
    <row r="521" spans="1:65" s="13" customFormat="1">
      <c r="B521" s="198"/>
      <c r="C521" s="199"/>
      <c r="D521" s="200" t="s">
        <v>158</v>
      </c>
      <c r="E521" s="201" t="s">
        <v>19</v>
      </c>
      <c r="F521" s="202" t="s">
        <v>1118</v>
      </c>
      <c r="G521" s="199"/>
      <c r="H521" s="203">
        <v>9.8000000000000007</v>
      </c>
      <c r="I521" s="204"/>
      <c r="J521" s="199"/>
      <c r="K521" s="199"/>
      <c r="L521" s="205"/>
      <c r="M521" s="206"/>
      <c r="N521" s="207"/>
      <c r="O521" s="207"/>
      <c r="P521" s="207"/>
      <c r="Q521" s="207"/>
      <c r="R521" s="207"/>
      <c r="S521" s="207"/>
      <c r="T521" s="208"/>
      <c r="AT521" s="209" t="s">
        <v>158</v>
      </c>
      <c r="AU521" s="209" t="s">
        <v>82</v>
      </c>
      <c r="AV521" s="13" t="s">
        <v>82</v>
      </c>
      <c r="AW521" s="13" t="s">
        <v>33</v>
      </c>
      <c r="AX521" s="13" t="s">
        <v>72</v>
      </c>
      <c r="AY521" s="209" t="s">
        <v>146</v>
      </c>
    </row>
    <row r="522" spans="1:65" s="14" customFormat="1">
      <c r="B522" s="210"/>
      <c r="C522" s="211"/>
      <c r="D522" s="200" t="s">
        <v>158</v>
      </c>
      <c r="E522" s="212" t="s">
        <v>19</v>
      </c>
      <c r="F522" s="213" t="s">
        <v>161</v>
      </c>
      <c r="G522" s="211"/>
      <c r="H522" s="214">
        <v>21.195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158</v>
      </c>
      <c r="AU522" s="220" t="s">
        <v>82</v>
      </c>
      <c r="AV522" s="14" t="s">
        <v>154</v>
      </c>
      <c r="AW522" s="14" t="s">
        <v>33</v>
      </c>
      <c r="AX522" s="14" t="s">
        <v>80</v>
      </c>
      <c r="AY522" s="220" t="s">
        <v>146</v>
      </c>
    </row>
    <row r="523" spans="1:65" s="2" customFormat="1" ht="21.75" customHeight="1">
      <c r="A523" s="36"/>
      <c r="B523" s="37"/>
      <c r="C523" s="180" t="s">
        <v>1119</v>
      </c>
      <c r="D523" s="180" t="s">
        <v>149</v>
      </c>
      <c r="E523" s="181" t="s">
        <v>1120</v>
      </c>
      <c r="F523" s="182" t="s">
        <v>1121</v>
      </c>
      <c r="G523" s="183" t="s">
        <v>152</v>
      </c>
      <c r="H523" s="184">
        <v>78.05</v>
      </c>
      <c r="I523" s="185"/>
      <c r="J523" s="186">
        <f>ROUND(I523*H523,2)</f>
        <v>0</v>
      </c>
      <c r="K523" s="182" t="s">
        <v>153</v>
      </c>
      <c r="L523" s="41"/>
      <c r="M523" s="187" t="s">
        <v>19</v>
      </c>
      <c r="N523" s="188" t="s">
        <v>43</v>
      </c>
      <c r="O523" s="66"/>
      <c r="P523" s="189">
        <f>O523*H523</f>
        <v>0</v>
      </c>
      <c r="Q523" s="189">
        <v>2.1000000000000001E-4</v>
      </c>
      <c r="R523" s="189">
        <f>Q523*H523</f>
        <v>1.6390499999999999E-2</v>
      </c>
      <c r="S523" s="189">
        <v>0</v>
      </c>
      <c r="T523" s="190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91" t="s">
        <v>248</v>
      </c>
      <c r="AT523" s="191" t="s">
        <v>149</v>
      </c>
      <c r="AU523" s="191" t="s">
        <v>82</v>
      </c>
      <c r="AY523" s="19" t="s">
        <v>146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9" t="s">
        <v>80</v>
      </c>
      <c r="BK523" s="192">
        <f>ROUND(I523*H523,2)</f>
        <v>0</v>
      </c>
      <c r="BL523" s="19" t="s">
        <v>248</v>
      </c>
      <c r="BM523" s="191" t="s">
        <v>1122</v>
      </c>
    </row>
    <row r="524" spans="1:65" s="2" customFormat="1">
      <c r="A524" s="36"/>
      <c r="B524" s="37"/>
      <c r="C524" s="38"/>
      <c r="D524" s="193" t="s">
        <v>156</v>
      </c>
      <c r="E524" s="38"/>
      <c r="F524" s="194" t="s">
        <v>1123</v>
      </c>
      <c r="G524" s="38"/>
      <c r="H524" s="38"/>
      <c r="I524" s="195"/>
      <c r="J524" s="38"/>
      <c r="K524" s="38"/>
      <c r="L524" s="41"/>
      <c r="M524" s="196"/>
      <c r="N524" s="197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156</v>
      </c>
      <c r="AU524" s="19" t="s">
        <v>82</v>
      </c>
    </row>
    <row r="525" spans="1:65" s="15" customFormat="1">
      <c r="B525" s="236"/>
      <c r="C525" s="237"/>
      <c r="D525" s="200" t="s">
        <v>158</v>
      </c>
      <c r="E525" s="238" t="s">
        <v>19</v>
      </c>
      <c r="F525" s="239" t="s">
        <v>1124</v>
      </c>
      <c r="G525" s="237"/>
      <c r="H525" s="238" t="s">
        <v>19</v>
      </c>
      <c r="I525" s="240"/>
      <c r="J525" s="237"/>
      <c r="K525" s="237"/>
      <c r="L525" s="241"/>
      <c r="M525" s="242"/>
      <c r="N525" s="243"/>
      <c r="O525" s="243"/>
      <c r="P525" s="243"/>
      <c r="Q525" s="243"/>
      <c r="R525" s="243"/>
      <c r="S525" s="243"/>
      <c r="T525" s="244"/>
      <c r="AT525" s="245" t="s">
        <v>158</v>
      </c>
      <c r="AU525" s="245" t="s">
        <v>82</v>
      </c>
      <c r="AV525" s="15" t="s">
        <v>80</v>
      </c>
      <c r="AW525" s="15" t="s">
        <v>33</v>
      </c>
      <c r="AX525" s="15" t="s">
        <v>72</v>
      </c>
      <c r="AY525" s="245" t="s">
        <v>146</v>
      </c>
    </row>
    <row r="526" spans="1:65" s="13" customFormat="1">
      <c r="B526" s="198"/>
      <c r="C526" s="199"/>
      <c r="D526" s="200" t="s">
        <v>158</v>
      </c>
      <c r="E526" s="201" t="s">
        <v>19</v>
      </c>
      <c r="F526" s="202" t="s">
        <v>556</v>
      </c>
      <c r="G526" s="199"/>
      <c r="H526" s="203">
        <v>19.704999999999998</v>
      </c>
      <c r="I526" s="204"/>
      <c r="J526" s="199"/>
      <c r="K526" s="199"/>
      <c r="L526" s="205"/>
      <c r="M526" s="206"/>
      <c r="N526" s="207"/>
      <c r="O526" s="207"/>
      <c r="P526" s="207"/>
      <c r="Q526" s="207"/>
      <c r="R526" s="207"/>
      <c r="S526" s="207"/>
      <c r="T526" s="208"/>
      <c r="AT526" s="209" t="s">
        <v>158</v>
      </c>
      <c r="AU526" s="209" t="s">
        <v>82</v>
      </c>
      <c r="AV526" s="13" t="s">
        <v>82</v>
      </c>
      <c r="AW526" s="13" t="s">
        <v>33</v>
      </c>
      <c r="AX526" s="13" t="s">
        <v>72</v>
      </c>
      <c r="AY526" s="209" t="s">
        <v>146</v>
      </c>
    </row>
    <row r="527" spans="1:65" s="13" customFormat="1">
      <c r="B527" s="198"/>
      <c r="C527" s="199"/>
      <c r="D527" s="200" t="s">
        <v>158</v>
      </c>
      <c r="E527" s="201" t="s">
        <v>19</v>
      </c>
      <c r="F527" s="202" t="s">
        <v>1125</v>
      </c>
      <c r="G527" s="199"/>
      <c r="H527" s="203">
        <v>58.344999999999999</v>
      </c>
      <c r="I527" s="204"/>
      <c r="J527" s="199"/>
      <c r="K527" s="199"/>
      <c r="L527" s="205"/>
      <c r="M527" s="206"/>
      <c r="N527" s="207"/>
      <c r="O527" s="207"/>
      <c r="P527" s="207"/>
      <c r="Q527" s="207"/>
      <c r="R527" s="207"/>
      <c r="S527" s="207"/>
      <c r="T527" s="208"/>
      <c r="AT527" s="209" t="s">
        <v>158</v>
      </c>
      <c r="AU527" s="209" t="s">
        <v>82</v>
      </c>
      <c r="AV527" s="13" t="s">
        <v>82</v>
      </c>
      <c r="AW527" s="13" t="s">
        <v>33</v>
      </c>
      <c r="AX527" s="13" t="s">
        <v>72</v>
      </c>
      <c r="AY527" s="209" t="s">
        <v>146</v>
      </c>
    </row>
    <row r="528" spans="1:65" s="14" customFormat="1">
      <c r="B528" s="210"/>
      <c r="C528" s="211"/>
      <c r="D528" s="200" t="s">
        <v>158</v>
      </c>
      <c r="E528" s="212" t="s">
        <v>19</v>
      </c>
      <c r="F528" s="213" t="s">
        <v>161</v>
      </c>
      <c r="G528" s="211"/>
      <c r="H528" s="214">
        <v>78.05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158</v>
      </c>
      <c r="AU528" s="220" t="s">
        <v>82</v>
      </c>
      <c r="AV528" s="14" t="s">
        <v>154</v>
      </c>
      <c r="AW528" s="14" t="s">
        <v>33</v>
      </c>
      <c r="AX528" s="14" t="s">
        <v>80</v>
      </c>
      <c r="AY528" s="220" t="s">
        <v>146</v>
      </c>
    </row>
    <row r="529" spans="1:65" s="2" customFormat="1" ht="24.2" customHeight="1">
      <c r="A529" s="36"/>
      <c r="B529" s="37"/>
      <c r="C529" s="180" t="s">
        <v>1126</v>
      </c>
      <c r="D529" s="180" t="s">
        <v>149</v>
      </c>
      <c r="E529" s="181" t="s">
        <v>1127</v>
      </c>
      <c r="F529" s="182" t="s">
        <v>1128</v>
      </c>
      <c r="G529" s="183" t="s">
        <v>152</v>
      </c>
      <c r="H529" s="184">
        <v>126.045</v>
      </c>
      <c r="I529" s="185"/>
      <c r="J529" s="186">
        <f>ROUND(I529*H529,2)</f>
        <v>0</v>
      </c>
      <c r="K529" s="182" t="s">
        <v>153</v>
      </c>
      <c r="L529" s="41"/>
      <c r="M529" s="187" t="s">
        <v>19</v>
      </c>
      <c r="N529" s="188" t="s">
        <v>43</v>
      </c>
      <c r="O529" s="66"/>
      <c r="P529" s="189">
        <f>O529*H529</f>
        <v>0</v>
      </c>
      <c r="Q529" s="189">
        <v>2.9E-4</v>
      </c>
      <c r="R529" s="189">
        <f>Q529*H529</f>
        <v>3.6553050000000004E-2</v>
      </c>
      <c r="S529" s="189">
        <v>0</v>
      </c>
      <c r="T529" s="190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91" t="s">
        <v>248</v>
      </c>
      <c r="AT529" s="191" t="s">
        <v>149</v>
      </c>
      <c r="AU529" s="191" t="s">
        <v>82</v>
      </c>
      <c r="AY529" s="19" t="s">
        <v>146</v>
      </c>
      <c r="BE529" s="192">
        <f>IF(N529="základní",J529,0)</f>
        <v>0</v>
      </c>
      <c r="BF529" s="192">
        <f>IF(N529="snížená",J529,0)</f>
        <v>0</v>
      </c>
      <c r="BG529" s="192">
        <f>IF(N529="zákl. přenesená",J529,0)</f>
        <v>0</v>
      </c>
      <c r="BH529" s="192">
        <f>IF(N529="sníž. přenesená",J529,0)</f>
        <v>0</v>
      </c>
      <c r="BI529" s="192">
        <f>IF(N529="nulová",J529,0)</f>
        <v>0</v>
      </c>
      <c r="BJ529" s="19" t="s">
        <v>80</v>
      </c>
      <c r="BK529" s="192">
        <f>ROUND(I529*H529,2)</f>
        <v>0</v>
      </c>
      <c r="BL529" s="19" t="s">
        <v>248</v>
      </c>
      <c r="BM529" s="191" t="s">
        <v>1129</v>
      </c>
    </row>
    <row r="530" spans="1:65" s="2" customFormat="1">
      <c r="A530" s="36"/>
      <c r="B530" s="37"/>
      <c r="C530" s="38"/>
      <c r="D530" s="193" t="s">
        <v>156</v>
      </c>
      <c r="E530" s="38"/>
      <c r="F530" s="194" t="s">
        <v>1130</v>
      </c>
      <c r="G530" s="38"/>
      <c r="H530" s="38"/>
      <c r="I530" s="195"/>
      <c r="J530" s="38"/>
      <c r="K530" s="38"/>
      <c r="L530" s="41"/>
      <c r="M530" s="196"/>
      <c r="N530" s="197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156</v>
      </c>
      <c r="AU530" s="19" t="s">
        <v>82</v>
      </c>
    </row>
    <row r="531" spans="1:65" s="13" customFormat="1">
      <c r="B531" s="198"/>
      <c r="C531" s="199"/>
      <c r="D531" s="200" t="s">
        <v>158</v>
      </c>
      <c r="E531" s="201" t="s">
        <v>19</v>
      </c>
      <c r="F531" s="202" t="s">
        <v>1131</v>
      </c>
      <c r="G531" s="199"/>
      <c r="H531" s="203">
        <v>47.994999999999997</v>
      </c>
      <c r="I531" s="204"/>
      <c r="J531" s="199"/>
      <c r="K531" s="199"/>
      <c r="L531" s="205"/>
      <c r="M531" s="206"/>
      <c r="N531" s="207"/>
      <c r="O531" s="207"/>
      <c r="P531" s="207"/>
      <c r="Q531" s="207"/>
      <c r="R531" s="207"/>
      <c r="S531" s="207"/>
      <c r="T531" s="208"/>
      <c r="AT531" s="209" t="s">
        <v>158</v>
      </c>
      <c r="AU531" s="209" t="s">
        <v>82</v>
      </c>
      <c r="AV531" s="13" t="s">
        <v>82</v>
      </c>
      <c r="AW531" s="13" t="s">
        <v>33</v>
      </c>
      <c r="AX531" s="13" t="s">
        <v>72</v>
      </c>
      <c r="AY531" s="209" t="s">
        <v>146</v>
      </c>
    </row>
    <row r="532" spans="1:65" s="13" customFormat="1">
      <c r="B532" s="198"/>
      <c r="C532" s="199"/>
      <c r="D532" s="200" t="s">
        <v>158</v>
      </c>
      <c r="E532" s="201" t="s">
        <v>19</v>
      </c>
      <c r="F532" s="202" t="s">
        <v>1132</v>
      </c>
      <c r="G532" s="199"/>
      <c r="H532" s="203">
        <v>78.05</v>
      </c>
      <c r="I532" s="204"/>
      <c r="J532" s="199"/>
      <c r="K532" s="199"/>
      <c r="L532" s="205"/>
      <c r="M532" s="206"/>
      <c r="N532" s="207"/>
      <c r="O532" s="207"/>
      <c r="P532" s="207"/>
      <c r="Q532" s="207"/>
      <c r="R532" s="207"/>
      <c r="S532" s="207"/>
      <c r="T532" s="208"/>
      <c r="AT532" s="209" t="s">
        <v>158</v>
      </c>
      <c r="AU532" s="209" t="s">
        <v>82</v>
      </c>
      <c r="AV532" s="13" t="s">
        <v>82</v>
      </c>
      <c r="AW532" s="13" t="s">
        <v>33</v>
      </c>
      <c r="AX532" s="13" t="s">
        <v>72</v>
      </c>
      <c r="AY532" s="209" t="s">
        <v>146</v>
      </c>
    </row>
    <row r="533" spans="1:65" s="14" customFormat="1">
      <c r="B533" s="210"/>
      <c r="C533" s="211"/>
      <c r="D533" s="200" t="s">
        <v>158</v>
      </c>
      <c r="E533" s="212" t="s">
        <v>19</v>
      </c>
      <c r="F533" s="213" t="s">
        <v>161</v>
      </c>
      <c r="G533" s="211"/>
      <c r="H533" s="214">
        <v>126.045</v>
      </c>
      <c r="I533" s="215"/>
      <c r="J533" s="211"/>
      <c r="K533" s="211"/>
      <c r="L533" s="216"/>
      <c r="M533" s="246"/>
      <c r="N533" s="247"/>
      <c r="O533" s="247"/>
      <c r="P533" s="247"/>
      <c r="Q533" s="247"/>
      <c r="R533" s="247"/>
      <c r="S533" s="247"/>
      <c r="T533" s="248"/>
      <c r="AT533" s="220" t="s">
        <v>158</v>
      </c>
      <c r="AU533" s="220" t="s">
        <v>82</v>
      </c>
      <c r="AV533" s="14" t="s">
        <v>154</v>
      </c>
      <c r="AW533" s="14" t="s">
        <v>33</v>
      </c>
      <c r="AX533" s="14" t="s">
        <v>80</v>
      </c>
      <c r="AY533" s="220" t="s">
        <v>146</v>
      </c>
    </row>
    <row r="534" spans="1:65" s="2" customFormat="1" ht="6.95" customHeight="1">
      <c r="A534" s="36"/>
      <c r="B534" s="49"/>
      <c r="C534" s="50"/>
      <c r="D534" s="50"/>
      <c r="E534" s="50"/>
      <c r="F534" s="50"/>
      <c r="G534" s="50"/>
      <c r="H534" s="50"/>
      <c r="I534" s="50"/>
      <c r="J534" s="50"/>
      <c r="K534" s="50"/>
      <c r="L534" s="41"/>
      <c r="M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</row>
  </sheetData>
  <sheetProtection algorithmName="SHA-512" hashValue="ZKkYciF0s58UfGudqJI6kCzpZlGd57nj/elyfVTQz3KyZTpPkdQDfJagINoZxsMGE7uAxH1gbY0TPHuFYYLh6Q==" saltValue="LFYXh4tlrlO9OityVc/m2db6+fltqtD1JafN6kimm4/acPAYGuaSqaf2typbPOfTY/1dmuqb43tNaECrL//6DA==" spinCount="100000" sheet="1" objects="1" scenarios="1" formatColumns="0" formatRows="0" autoFilter="0"/>
  <autoFilter ref="C96:K533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/>
    <hyperlink ref="F104" r:id="rId2"/>
    <hyperlink ref="F107" r:id="rId3"/>
    <hyperlink ref="F110" r:id="rId4"/>
    <hyperlink ref="F112" r:id="rId5"/>
    <hyperlink ref="F115" r:id="rId6"/>
    <hyperlink ref="F118" r:id="rId7"/>
    <hyperlink ref="F120" r:id="rId8"/>
    <hyperlink ref="F123" r:id="rId9"/>
    <hyperlink ref="F126" r:id="rId10"/>
    <hyperlink ref="F129" r:id="rId11"/>
    <hyperlink ref="F132" r:id="rId12"/>
    <hyperlink ref="F139" r:id="rId13"/>
    <hyperlink ref="F141" r:id="rId14"/>
    <hyperlink ref="F146" r:id="rId15"/>
    <hyperlink ref="F149" r:id="rId16"/>
    <hyperlink ref="F152" r:id="rId17"/>
    <hyperlink ref="F155" r:id="rId18"/>
    <hyperlink ref="F158" r:id="rId19"/>
    <hyperlink ref="F160" r:id="rId20"/>
    <hyperlink ref="F164" r:id="rId21"/>
    <hyperlink ref="F167" r:id="rId22"/>
    <hyperlink ref="F170" r:id="rId23"/>
    <hyperlink ref="F172" r:id="rId24"/>
    <hyperlink ref="F176" r:id="rId25"/>
    <hyperlink ref="F179" r:id="rId26"/>
    <hyperlink ref="F184" r:id="rId27"/>
    <hyperlink ref="F187" r:id="rId28"/>
    <hyperlink ref="F190" r:id="rId29"/>
    <hyperlink ref="F192" r:id="rId30"/>
    <hyperlink ref="F194" r:id="rId31"/>
    <hyperlink ref="F197" r:id="rId32"/>
    <hyperlink ref="F203" r:id="rId33"/>
    <hyperlink ref="F208" r:id="rId34"/>
    <hyperlink ref="F210" r:id="rId35"/>
    <hyperlink ref="F212" r:id="rId36"/>
    <hyperlink ref="F219" r:id="rId37"/>
    <hyperlink ref="F222" r:id="rId38"/>
    <hyperlink ref="F227" r:id="rId39"/>
    <hyperlink ref="F229" r:id="rId40"/>
    <hyperlink ref="F234" r:id="rId41"/>
    <hyperlink ref="F241" r:id="rId42"/>
    <hyperlink ref="F249" r:id="rId43"/>
    <hyperlink ref="F256" r:id="rId44"/>
    <hyperlink ref="F261" r:id="rId45"/>
    <hyperlink ref="F266" r:id="rId46"/>
    <hyperlink ref="F272" r:id="rId47"/>
    <hyperlink ref="F274" r:id="rId48"/>
    <hyperlink ref="F276" r:id="rId49"/>
    <hyperlink ref="F279" r:id="rId50"/>
    <hyperlink ref="F284" r:id="rId51"/>
    <hyperlink ref="F287" r:id="rId52"/>
    <hyperlink ref="F290" r:id="rId53"/>
    <hyperlink ref="F295" r:id="rId54"/>
    <hyperlink ref="F299" r:id="rId55"/>
    <hyperlink ref="F304" r:id="rId56"/>
    <hyperlink ref="F306" r:id="rId57"/>
    <hyperlink ref="F312" r:id="rId58"/>
    <hyperlink ref="F314" r:id="rId59"/>
    <hyperlink ref="F317" r:id="rId60"/>
    <hyperlink ref="F320" r:id="rId61"/>
    <hyperlink ref="F322" r:id="rId62"/>
    <hyperlink ref="F325" r:id="rId63"/>
    <hyperlink ref="F329" r:id="rId64"/>
    <hyperlink ref="F331" r:id="rId65"/>
    <hyperlink ref="F334" r:id="rId66"/>
    <hyperlink ref="F337" r:id="rId67"/>
    <hyperlink ref="F341" r:id="rId68"/>
    <hyperlink ref="F349" r:id="rId69"/>
    <hyperlink ref="F352" r:id="rId70"/>
    <hyperlink ref="F359" r:id="rId71"/>
    <hyperlink ref="F363" r:id="rId72"/>
    <hyperlink ref="F370" r:id="rId73"/>
    <hyperlink ref="F374" r:id="rId74"/>
    <hyperlink ref="F377" r:id="rId75"/>
    <hyperlink ref="F382" r:id="rId76"/>
    <hyperlink ref="F387" r:id="rId77"/>
    <hyperlink ref="F390" r:id="rId78"/>
    <hyperlink ref="F396" r:id="rId79"/>
    <hyperlink ref="F398" r:id="rId80"/>
    <hyperlink ref="F401" r:id="rId81"/>
    <hyperlink ref="F405" r:id="rId82"/>
    <hyperlink ref="F409" r:id="rId83"/>
    <hyperlink ref="F412" r:id="rId84"/>
    <hyperlink ref="F414" r:id="rId85"/>
    <hyperlink ref="F417" r:id="rId86"/>
    <hyperlink ref="F420" r:id="rId87"/>
    <hyperlink ref="F425" r:id="rId88"/>
    <hyperlink ref="F428" r:id="rId89"/>
    <hyperlink ref="F431" r:id="rId90"/>
    <hyperlink ref="F434" r:id="rId91"/>
    <hyperlink ref="F437" r:id="rId92"/>
    <hyperlink ref="F444" r:id="rId93"/>
    <hyperlink ref="F446" r:id="rId94"/>
    <hyperlink ref="F449" r:id="rId95"/>
    <hyperlink ref="F452" r:id="rId96"/>
    <hyperlink ref="F464" r:id="rId97"/>
    <hyperlink ref="F470" r:id="rId98"/>
    <hyperlink ref="F480" r:id="rId99"/>
    <hyperlink ref="F484" r:id="rId100"/>
    <hyperlink ref="F490" r:id="rId101"/>
    <hyperlink ref="F494" r:id="rId102"/>
    <hyperlink ref="F497" r:id="rId103"/>
    <hyperlink ref="F501" r:id="rId104"/>
    <hyperlink ref="F505" r:id="rId105"/>
    <hyperlink ref="F510" r:id="rId106"/>
    <hyperlink ref="F512" r:id="rId107"/>
    <hyperlink ref="F516" r:id="rId108"/>
    <hyperlink ref="F519" r:id="rId109"/>
    <hyperlink ref="F524" r:id="rId110"/>
    <hyperlink ref="F530" r:id="rId1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1133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ROUND(J81,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ROUND((SUM(BE81:BE87)),  2)</f>
        <v>0</v>
      </c>
      <c r="G33" s="36"/>
      <c r="H33" s="36"/>
      <c r="I33" s="126">
        <v>0.21</v>
      </c>
      <c r="J33" s="125">
        <f>ROUND(((SUM(BE81:BE87))*I33),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ROUND((SUM(BF81:BF87)),  2)</f>
        <v>0</v>
      </c>
      <c r="G34" s="36"/>
      <c r="H34" s="36"/>
      <c r="I34" s="126">
        <v>0.12</v>
      </c>
      <c r="J34" s="125">
        <f>ROUND(((SUM(BF81:BF87))*I34),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ROUND((SUM(BG81:BG87)),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ROUND((SUM(BH81:BH87)),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ROUND((SUM(BI81:BI87)),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01.3 - PBŘ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Herálec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119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1134</v>
      </c>
      <c r="E61" s="150"/>
      <c r="F61" s="150"/>
      <c r="G61" s="150"/>
      <c r="H61" s="150"/>
      <c r="I61" s="150"/>
      <c r="J61" s="151">
        <f>J83</f>
        <v>0</v>
      </c>
      <c r="K61" s="99"/>
      <c r="L61" s="152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5" t="s">
        <v>131</v>
      </c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88" t="str">
        <f>E7</f>
        <v>Revitalizace střechy Herálec</v>
      </c>
      <c r="F71" s="389"/>
      <c r="G71" s="389"/>
      <c r="H71" s="389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113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69" t="str">
        <f>E9</f>
        <v>SO 01.3 - PBŘ</v>
      </c>
      <c r="F73" s="387"/>
      <c r="G73" s="387"/>
      <c r="H73" s="387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Herálec</v>
      </c>
      <c r="G75" s="38"/>
      <c r="H75" s="38"/>
      <c r="I75" s="31" t="s">
        <v>23</v>
      </c>
      <c r="J75" s="61" t="str">
        <f>IF(J12="","",J12)</f>
        <v>28. 11. 2024</v>
      </c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5.7" customHeight="1">
      <c r="A77" s="36"/>
      <c r="B77" s="37"/>
      <c r="C77" s="31" t="s">
        <v>25</v>
      </c>
      <c r="D77" s="38"/>
      <c r="E77" s="38"/>
      <c r="F77" s="29" t="str">
        <f>E15</f>
        <v>Krajská správa a údržba silnic Vysočiny</v>
      </c>
      <c r="G77" s="38"/>
      <c r="H77" s="38"/>
      <c r="I77" s="31" t="s">
        <v>31</v>
      </c>
      <c r="J77" s="34" t="str">
        <f>E21</f>
        <v>Fplan projekty a stavby s. r. o.</v>
      </c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29</v>
      </c>
      <c r="D78" s="38"/>
      <c r="E78" s="38"/>
      <c r="F78" s="29" t="str">
        <f>IF(E18="","",E18)</f>
        <v>Vyplň údaj</v>
      </c>
      <c r="G78" s="38"/>
      <c r="H78" s="38"/>
      <c r="I78" s="31" t="s">
        <v>34</v>
      </c>
      <c r="J78" s="34" t="str">
        <f>E24</f>
        <v xml:space="preserve"> 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53"/>
      <c r="B80" s="154"/>
      <c r="C80" s="155" t="s">
        <v>132</v>
      </c>
      <c r="D80" s="156" t="s">
        <v>57</v>
      </c>
      <c r="E80" s="156" t="s">
        <v>53</v>
      </c>
      <c r="F80" s="156" t="s">
        <v>54</v>
      </c>
      <c r="G80" s="156" t="s">
        <v>133</v>
      </c>
      <c r="H80" s="156" t="s">
        <v>134</v>
      </c>
      <c r="I80" s="156" t="s">
        <v>135</v>
      </c>
      <c r="J80" s="156" t="s">
        <v>117</v>
      </c>
      <c r="K80" s="157" t="s">
        <v>136</v>
      </c>
      <c r="L80" s="158"/>
      <c r="M80" s="70" t="s">
        <v>19</v>
      </c>
      <c r="N80" s="71" t="s">
        <v>42</v>
      </c>
      <c r="O80" s="71" t="s">
        <v>137</v>
      </c>
      <c r="P80" s="71" t="s">
        <v>138</v>
      </c>
      <c r="Q80" s="71" t="s">
        <v>139</v>
      </c>
      <c r="R80" s="71" t="s">
        <v>140</v>
      </c>
      <c r="S80" s="71" t="s">
        <v>141</v>
      </c>
      <c r="T80" s="72" t="s">
        <v>142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6"/>
      <c r="B81" s="37"/>
      <c r="C81" s="77" t="s">
        <v>143</v>
      </c>
      <c r="D81" s="38"/>
      <c r="E81" s="38"/>
      <c r="F81" s="38"/>
      <c r="G81" s="38"/>
      <c r="H81" s="38"/>
      <c r="I81" s="38"/>
      <c r="J81" s="159">
        <f>BK81</f>
        <v>0</v>
      </c>
      <c r="K81" s="38"/>
      <c r="L81" s="41"/>
      <c r="M81" s="73"/>
      <c r="N81" s="160"/>
      <c r="O81" s="74"/>
      <c r="P81" s="161">
        <f>P82</f>
        <v>0</v>
      </c>
      <c r="Q81" s="74"/>
      <c r="R81" s="161">
        <f>R82</f>
        <v>0</v>
      </c>
      <c r="S81" s="74"/>
      <c r="T81" s="162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71</v>
      </c>
      <c r="AU81" s="19" t="s">
        <v>118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71</v>
      </c>
      <c r="E82" s="167" t="s">
        <v>144</v>
      </c>
      <c r="F82" s="167" t="s">
        <v>145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80</v>
      </c>
      <c r="AT82" s="176" t="s">
        <v>71</v>
      </c>
      <c r="AU82" s="176" t="s">
        <v>72</v>
      </c>
      <c r="AY82" s="175" t="s">
        <v>146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71</v>
      </c>
      <c r="E83" s="178" t="s">
        <v>874</v>
      </c>
      <c r="F83" s="178" t="s">
        <v>1135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SUM(P84:P87)</f>
        <v>0</v>
      </c>
      <c r="Q83" s="172"/>
      <c r="R83" s="173">
        <f>SUM(R84:R87)</f>
        <v>0</v>
      </c>
      <c r="S83" s="172"/>
      <c r="T83" s="174">
        <f>SUM(T84:T87)</f>
        <v>0</v>
      </c>
      <c r="AR83" s="175" t="s">
        <v>80</v>
      </c>
      <c r="AT83" s="176" t="s">
        <v>71</v>
      </c>
      <c r="AU83" s="176" t="s">
        <v>80</v>
      </c>
      <c r="AY83" s="175" t="s">
        <v>146</v>
      </c>
      <c r="BK83" s="177">
        <f>SUM(BK84:BK87)</f>
        <v>0</v>
      </c>
    </row>
    <row r="84" spans="1:65" s="2" customFormat="1" ht="16.5" customHeight="1">
      <c r="A84" s="36"/>
      <c r="B84" s="37"/>
      <c r="C84" s="180" t="s">
        <v>80</v>
      </c>
      <c r="D84" s="180" t="s">
        <v>149</v>
      </c>
      <c r="E84" s="181" t="s">
        <v>1136</v>
      </c>
      <c r="F84" s="182" t="s">
        <v>1137</v>
      </c>
      <c r="G84" s="183" t="s">
        <v>369</v>
      </c>
      <c r="H84" s="184">
        <v>1</v>
      </c>
      <c r="I84" s="185"/>
      <c r="J84" s="186">
        <f>ROUND(I84*H84,2)</f>
        <v>0</v>
      </c>
      <c r="K84" s="182" t="s">
        <v>19</v>
      </c>
      <c r="L84" s="41"/>
      <c r="M84" s="187" t="s">
        <v>19</v>
      </c>
      <c r="N84" s="188" t="s">
        <v>43</v>
      </c>
      <c r="O84" s="66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1" t="s">
        <v>154</v>
      </c>
      <c r="AT84" s="191" t="s">
        <v>149</v>
      </c>
      <c r="AU84" s="191" t="s">
        <v>82</v>
      </c>
      <c r="AY84" s="19" t="s">
        <v>146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9" t="s">
        <v>80</v>
      </c>
      <c r="BK84" s="192">
        <f>ROUND(I84*H84,2)</f>
        <v>0</v>
      </c>
      <c r="BL84" s="19" t="s">
        <v>154</v>
      </c>
      <c r="BM84" s="191" t="s">
        <v>1138</v>
      </c>
    </row>
    <row r="85" spans="1:65" s="2" customFormat="1" ht="16.5" customHeight="1">
      <c r="A85" s="36"/>
      <c r="B85" s="37"/>
      <c r="C85" s="180" t="s">
        <v>82</v>
      </c>
      <c r="D85" s="180" t="s">
        <v>149</v>
      </c>
      <c r="E85" s="181" t="s">
        <v>1139</v>
      </c>
      <c r="F85" s="182" t="s">
        <v>1140</v>
      </c>
      <c r="G85" s="183" t="s">
        <v>369</v>
      </c>
      <c r="H85" s="184">
        <v>2</v>
      </c>
      <c r="I85" s="185"/>
      <c r="J85" s="186">
        <f>ROUND(I85*H85,2)</f>
        <v>0</v>
      </c>
      <c r="K85" s="182" t="s">
        <v>19</v>
      </c>
      <c r="L85" s="41"/>
      <c r="M85" s="187" t="s">
        <v>19</v>
      </c>
      <c r="N85" s="188" t="s">
        <v>43</v>
      </c>
      <c r="O85" s="66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154</v>
      </c>
      <c r="AT85" s="191" t="s">
        <v>149</v>
      </c>
      <c r="AU85" s="191" t="s">
        <v>82</v>
      </c>
      <c r="AY85" s="19" t="s">
        <v>146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9" t="s">
        <v>80</v>
      </c>
      <c r="BK85" s="192">
        <f>ROUND(I85*H85,2)</f>
        <v>0</v>
      </c>
      <c r="BL85" s="19" t="s">
        <v>154</v>
      </c>
      <c r="BM85" s="191" t="s">
        <v>1141</v>
      </c>
    </row>
    <row r="86" spans="1:65" s="2" customFormat="1" ht="16.5" customHeight="1">
      <c r="A86" s="36"/>
      <c r="B86" s="37"/>
      <c r="C86" s="180" t="s">
        <v>171</v>
      </c>
      <c r="D86" s="180" t="s">
        <v>149</v>
      </c>
      <c r="E86" s="181" t="s">
        <v>1142</v>
      </c>
      <c r="F86" s="182" t="s">
        <v>1143</v>
      </c>
      <c r="G86" s="183" t="s">
        <v>1144</v>
      </c>
      <c r="H86" s="184">
        <v>1</v>
      </c>
      <c r="I86" s="185"/>
      <c r="J86" s="186">
        <f>ROUND(I86*H86,2)</f>
        <v>0</v>
      </c>
      <c r="K86" s="182" t="s">
        <v>19</v>
      </c>
      <c r="L86" s="41"/>
      <c r="M86" s="187" t="s">
        <v>19</v>
      </c>
      <c r="N86" s="188" t="s">
        <v>43</v>
      </c>
      <c r="O86" s="66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1" t="s">
        <v>154</v>
      </c>
      <c r="AT86" s="191" t="s">
        <v>149</v>
      </c>
      <c r="AU86" s="191" t="s">
        <v>82</v>
      </c>
      <c r="AY86" s="19" t="s">
        <v>146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9" t="s">
        <v>80</v>
      </c>
      <c r="BK86" s="192">
        <f>ROUND(I86*H86,2)</f>
        <v>0</v>
      </c>
      <c r="BL86" s="19" t="s">
        <v>154</v>
      </c>
      <c r="BM86" s="191" t="s">
        <v>1145</v>
      </c>
    </row>
    <row r="87" spans="1:65" s="2" customFormat="1" ht="16.5" customHeight="1">
      <c r="A87" s="36"/>
      <c r="B87" s="37"/>
      <c r="C87" s="180" t="s">
        <v>154</v>
      </c>
      <c r="D87" s="180" t="s">
        <v>149</v>
      </c>
      <c r="E87" s="181" t="s">
        <v>1146</v>
      </c>
      <c r="F87" s="182" t="s">
        <v>1147</v>
      </c>
      <c r="G87" s="183" t="s">
        <v>1144</v>
      </c>
      <c r="H87" s="184">
        <v>1</v>
      </c>
      <c r="I87" s="185"/>
      <c r="J87" s="186">
        <f>ROUND(I87*H87,2)</f>
        <v>0</v>
      </c>
      <c r="K87" s="182" t="s">
        <v>19</v>
      </c>
      <c r="L87" s="41"/>
      <c r="M87" s="249" t="s">
        <v>19</v>
      </c>
      <c r="N87" s="250" t="s">
        <v>43</v>
      </c>
      <c r="O87" s="224"/>
      <c r="P87" s="251">
        <f>O87*H87</f>
        <v>0</v>
      </c>
      <c r="Q87" s="251">
        <v>0</v>
      </c>
      <c r="R87" s="251">
        <f>Q87*H87</f>
        <v>0</v>
      </c>
      <c r="S87" s="251">
        <v>0</v>
      </c>
      <c r="T87" s="25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154</v>
      </c>
      <c r="AT87" s="191" t="s">
        <v>149</v>
      </c>
      <c r="AU87" s="191" t="s">
        <v>82</v>
      </c>
      <c r="AY87" s="19" t="s">
        <v>146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80</v>
      </c>
      <c r="BK87" s="192">
        <f>ROUND(I87*H87,2)</f>
        <v>0</v>
      </c>
      <c r="BL87" s="19" t="s">
        <v>154</v>
      </c>
      <c r="BM87" s="191" t="s">
        <v>1148</v>
      </c>
    </row>
    <row r="88" spans="1:65" s="2" customFormat="1" ht="6.95" customHeight="1">
      <c r="A88" s="36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41"/>
      <c r="M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</sheetData>
  <sheetProtection algorithmName="SHA-512" hashValue="WYynOI93Oh8Ontxde4ZXM//f/enGBiUoaEKkMunxUVbaBQOiAuAOHX43fAziK9T+7lAQ58DG4uLKSqOV7HNkSA==" saltValue="pxyoIkTDJ90FNkEoJcD49UZB6NvD8XXeqhnA9/amFHVGBKSnAU4kvnI+8R7d9DyM887oZmX21PVEbUnU1eFqfg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1149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ROUND(J97,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ROUND((SUM(BE97:BE355)),  2)</f>
        <v>0</v>
      </c>
      <c r="G33" s="36"/>
      <c r="H33" s="36"/>
      <c r="I33" s="126">
        <v>0.21</v>
      </c>
      <c r="J33" s="125">
        <f>ROUND(((SUM(BE97:BE355))*I33),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ROUND((SUM(BF97:BF355)),  2)</f>
        <v>0</v>
      </c>
      <c r="G34" s="36"/>
      <c r="H34" s="36"/>
      <c r="I34" s="126">
        <v>0.12</v>
      </c>
      <c r="J34" s="125">
        <f>ROUND(((SUM(BF97:BF355))*I34),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ROUND((SUM(BG97:BG355)),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ROUND((SUM(BH97:BH355)),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ROUND((SUM(BI97:BI355)),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01.4.a - ZTI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Herálec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J97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119</v>
      </c>
      <c r="E60" s="145"/>
      <c r="F60" s="145"/>
      <c r="G60" s="145"/>
      <c r="H60" s="145"/>
      <c r="I60" s="145"/>
      <c r="J60" s="146">
        <f>J98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383</v>
      </c>
      <c r="E61" s="150"/>
      <c r="F61" s="150"/>
      <c r="G61" s="150"/>
      <c r="H61" s="150"/>
      <c r="I61" s="150"/>
      <c r="J61" s="151">
        <f>J99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1150</v>
      </c>
      <c r="E62" s="150"/>
      <c r="F62" s="150"/>
      <c r="G62" s="150"/>
      <c r="H62" s="150"/>
      <c r="I62" s="150"/>
      <c r="J62" s="151">
        <f>J170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384</v>
      </c>
      <c r="E63" s="150"/>
      <c r="F63" s="150"/>
      <c r="G63" s="150"/>
      <c r="H63" s="150"/>
      <c r="I63" s="150"/>
      <c r="J63" s="151">
        <f>J181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385</v>
      </c>
      <c r="E64" s="150"/>
      <c r="F64" s="150"/>
      <c r="G64" s="150"/>
      <c r="H64" s="150"/>
      <c r="I64" s="150"/>
      <c r="J64" s="151">
        <f>J188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386</v>
      </c>
      <c r="E65" s="150"/>
      <c r="F65" s="150"/>
      <c r="G65" s="150"/>
      <c r="H65" s="150"/>
      <c r="I65" s="150"/>
      <c r="J65" s="151">
        <f>J207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120</v>
      </c>
      <c r="E66" s="150"/>
      <c r="F66" s="150"/>
      <c r="G66" s="150"/>
      <c r="H66" s="150"/>
      <c r="I66" s="150"/>
      <c r="J66" s="151">
        <f>J211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1151</v>
      </c>
      <c r="E67" s="150"/>
      <c r="F67" s="150"/>
      <c r="G67" s="150"/>
      <c r="H67" s="150"/>
      <c r="I67" s="150"/>
      <c r="J67" s="151">
        <f>J216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121</v>
      </c>
      <c r="E68" s="150"/>
      <c r="F68" s="150"/>
      <c r="G68" s="150"/>
      <c r="H68" s="150"/>
      <c r="I68" s="150"/>
      <c r="J68" s="151">
        <f>J276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122</v>
      </c>
      <c r="E69" s="150"/>
      <c r="F69" s="150"/>
      <c r="G69" s="150"/>
      <c r="H69" s="150"/>
      <c r="I69" s="150"/>
      <c r="J69" s="151">
        <f>J295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387</v>
      </c>
      <c r="E70" s="150"/>
      <c r="F70" s="150"/>
      <c r="G70" s="150"/>
      <c r="H70" s="150"/>
      <c r="I70" s="150"/>
      <c r="J70" s="151">
        <f>J306</f>
        <v>0</v>
      </c>
      <c r="K70" s="99"/>
      <c r="L70" s="152"/>
    </row>
    <row r="71" spans="1:31" s="9" customFormat="1" ht="24.95" customHeight="1">
      <c r="B71" s="142"/>
      <c r="C71" s="143"/>
      <c r="D71" s="144" t="s">
        <v>123</v>
      </c>
      <c r="E71" s="145"/>
      <c r="F71" s="145"/>
      <c r="G71" s="145"/>
      <c r="H71" s="145"/>
      <c r="I71" s="145"/>
      <c r="J71" s="146">
        <f>J309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1152</v>
      </c>
      <c r="E72" s="150"/>
      <c r="F72" s="150"/>
      <c r="G72" s="150"/>
      <c r="H72" s="150"/>
      <c r="I72" s="150"/>
      <c r="J72" s="151">
        <f>J310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1153</v>
      </c>
      <c r="E73" s="150"/>
      <c r="F73" s="150"/>
      <c r="G73" s="150"/>
      <c r="H73" s="150"/>
      <c r="I73" s="150"/>
      <c r="J73" s="151">
        <f>J321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1154</v>
      </c>
      <c r="E74" s="150"/>
      <c r="F74" s="150"/>
      <c r="G74" s="150"/>
      <c r="H74" s="150"/>
      <c r="I74" s="150"/>
      <c r="J74" s="151">
        <f>J342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1155</v>
      </c>
      <c r="E75" s="150"/>
      <c r="F75" s="150"/>
      <c r="G75" s="150"/>
      <c r="H75" s="150"/>
      <c r="I75" s="150"/>
      <c r="J75" s="151">
        <f>J346</f>
        <v>0</v>
      </c>
      <c r="K75" s="99"/>
      <c r="L75" s="152"/>
    </row>
    <row r="76" spans="1:31" s="9" customFormat="1" ht="24.95" customHeight="1">
      <c r="B76" s="142"/>
      <c r="C76" s="143"/>
      <c r="D76" s="144" t="s">
        <v>1156</v>
      </c>
      <c r="E76" s="145"/>
      <c r="F76" s="145"/>
      <c r="G76" s="145"/>
      <c r="H76" s="145"/>
      <c r="I76" s="145"/>
      <c r="J76" s="146">
        <f>J351</f>
        <v>0</v>
      </c>
      <c r="K76" s="143"/>
      <c r="L76" s="147"/>
    </row>
    <row r="77" spans="1:31" s="9" customFormat="1" ht="24.95" customHeight="1">
      <c r="B77" s="142"/>
      <c r="C77" s="143"/>
      <c r="D77" s="144" t="s">
        <v>1157</v>
      </c>
      <c r="E77" s="145"/>
      <c r="F77" s="145"/>
      <c r="G77" s="145"/>
      <c r="H77" s="145"/>
      <c r="I77" s="145"/>
      <c r="J77" s="146">
        <f>J354</f>
        <v>0</v>
      </c>
      <c r="K77" s="143"/>
      <c r="L77" s="147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131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388" t="str">
        <f>E7</f>
        <v>Revitalizace střechy Herálec</v>
      </c>
      <c r="F87" s="389"/>
      <c r="G87" s="389"/>
      <c r="H87" s="389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113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69" t="str">
        <f>E9</f>
        <v>SO 01.4.a - ZTI</v>
      </c>
      <c r="F89" s="387"/>
      <c r="G89" s="387"/>
      <c r="H89" s="387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F12</f>
        <v>Herálec</v>
      </c>
      <c r="G91" s="38"/>
      <c r="H91" s="38"/>
      <c r="I91" s="31" t="s">
        <v>23</v>
      </c>
      <c r="J91" s="61" t="str">
        <f>IF(J12="","",J12)</f>
        <v>28. 11. 2024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25.7" customHeight="1">
      <c r="A93" s="36"/>
      <c r="B93" s="37"/>
      <c r="C93" s="31" t="s">
        <v>25</v>
      </c>
      <c r="D93" s="38"/>
      <c r="E93" s="38"/>
      <c r="F93" s="29" t="str">
        <f>E15</f>
        <v>Krajská správa a údržba silnic Vysočiny</v>
      </c>
      <c r="G93" s="38"/>
      <c r="H93" s="38"/>
      <c r="I93" s="31" t="s">
        <v>31</v>
      </c>
      <c r="J93" s="34" t="str">
        <f>E21</f>
        <v>Fplan projekty a stavby s. r. o.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29</v>
      </c>
      <c r="D94" s="38"/>
      <c r="E94" s="38"/>
      <c r="F94" s="29" t="str">
        <f>IF(E18="","",E18)</f>
        <v>Vyplň údaj</v>
      </c>
      <c r="G94" s="38"/>
      <c r="H94" s="38"/>
      <c r="I94" s="31" t="s">
        <v>34</v>
      </c>
      <c r="J94" s="34" t="str">
        <f>E24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132</v>
      </c>
      <c r="D96" s="156" t="s">
        <v>57</v>
      </c>
      <c r="E96" s="156" t="s">
        <v>53</v>
      </c>
      <c r="F96" s="156" t="s">
        <v>54</v>
      </c>
      <c r="G96" s="156" t="s">
        <v>133</v>
      </c>
      <c r="H96" s="156" t="s">
        <v>134</v>
      </c>
      <c r="I96" s="156" t="s">
        <v>135</v>
      </c>
      <c r="J96" s="156" t="s">
        <v>117</v>
      </c>
      <c r="K96" s="157" t="s">
        <v>136</v>
      </c>
      <c r="L96" s="158"/>
      <c r="M96" s="70" t="s">
        <v>19</v>
      </c>
      <c r="N96" s="71" t="s">
        <v>42</v>
      </c>
      <c r="O96" s="71" t="s">
        <v>137</v>
      </c>
      <c r="P96" s="71" t="s">
        <v>138</v>
      </c>
      <c r="Q96" s="71" t="s">
        <v>139</v>
      </c>
      <c r="R96" s="71" t="s">
        <v>140</v>
      </c>
      <c r="S96" s="71" t="s">
        <v>141</v>
      </c>
      <c r="T96" s="72" t="s">
        <v>142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143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P98+P309+P351+P354</f>
        <v>0</v>
      </c>
      <c r="Q97" s="74"/>
      <c r="R97" s="161">
        <f>R98+R309+R351+R354</f>
        <v>86.082992570000016</v>
      </c>
      <c r="S97" s="74"/>
      <c r="T97" s="162">
        <f>T98+T309+T351+T354</f>
        <v>4.0896000000000008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71</v>
      </c>
      <c r="AU97" s="19" t="s">
        <v>118</v>
      </c>
      <c r="BK97" s="163">
        <f>BK98+BK309+BK351+BK354</f>
        <v>0</v>
      </c>
    </row>
    <row r="98" spans="1:65" s="12" customFormat="1" ht="25.9" customHeight="1">
      <c r="B98" s="164"/>
      <c r="C98" s="165"/>
      <c r="D98" s="166" t="s">
        <v>71</v>
      </c>
      <c r="E98" s="167" t="s">
        <v>144</v>
      </c>
      <c r="F98" s="167" t="s">
        <v>145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P99+P170+P181+P188+P207+P211+P216+P276+P295+P306</f>
        <v>0</v>
      </c>
      <c r="Q98" s="172"/>
      <c r="R98" s="173">
        <f>R99+R170+R181+R188+R207+R211+R216+R276+R295+R306</f>
        <v>85.99140257000002</v>
      </c>
      <c r="S98" s="172"/>
      <c r="T98" s="174">
        <f>T99+T170+T181+T188+T207+T211+T216+T276+T295+T306</f>
        <v>4.0896000000000008</v>
      </c>
      <c r="AR98" s="175" t="s">
        <v>80</v>
      </c>
      <c r="AT98" s="176" t="s">
        <v>71</v>
      </c>
      <c r="AU98" s="176" t="s">
        <v>72</v>
      </c>
      <c r="AY98" s="175" t="s">
        <v>146</v>
      </c>
      <c r="BK98" s="177">
        <f>BK99+BK170+BK181+BK188+BK207+BK211+BK216+BK276+BK295+BK306</f>
        <v>0</v>
      </c>
    </row>
    <row r="99" spans="1:65" s="12" customFormat="1" ht="22.9" customHeight="1">
      <c r="B99" s="164"/>
      <c r="C99" s="165"/>
      <c r="D99" s="166" t="s">
        <v>71</v>
      </c>
      <c r="E99" s="178" t="s">
        <v>80</v>
      </c>
      <c r="F99" s="178" t="s">
        <v>391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SUM(P100:P169)</f>
        <v>0</v>
      </c>
      <c r="Q99" s="172"/>
      <c r="R99" s="173">
        <f>SUM(R100:R169)</f>
        <v>67.84</v>
      </c>
      <c r="S99" s="172"/>
      <c r="T99" s="174">
        <f>SUM(T100:T169)</f>
        <v>2.2000000000000002</v>
      </c>
      <c r="AR99" s="175" t="s">
        <v>80</v>
      </c>
      <c r="AT99" s="176" t="s">
        <v>71</v>
      </c>
      <c r="AU99" s="176" t="s">
        <v>80</v>
      </c>
      <c r="AY99" s="175" t="s">
        <v>146</v>
      </c>
      <c r="BK99" s="177">
        <f>SUM(BK100:BK169)</f>
        <v>0</v>
      </c>
    </row>
    <row r="100" spans="1:65" s="2" customFormat="1" ht="37.9" customHeight="1">
      <c r="A100" s="36"/>
      <c r="B100" s="37"/>
      <c r="C100" s="180" t="s">
        <v>80</v>
      </c>
      <c r="D100" s="180" t="s">
        <v>149</v>
      </c>
      <c r="E100" s="181" t="s">
        <v>1158</v>
      </c>
      <c r="F100" s="182" t="s">
        <v>1159</v>
      </c>
      <c r="G100" s="183" t="s">
        <v>152</v>
      </c>
      <c r="H100" s="184">
        <v>10</v>
      </c>
      <c r="I100" s="185"/>
      <c r="J100" s="186">
        <f>ROUND(I100*H100,2)</f>
        <v>0</v>
      </c>
      <c r="K100" s="182" t="s">
        <v>153</v>
      </c>
      <c r="L100" s="41"/>
      <c r="M100" s="187" t="s">
        <v>19</v>
      </c>
      <c r="N100" s="188" t="s">
        <v>43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0.22</v>
      </c>
      <c r="T100" s="190">
        <f>S100*H100</f>
        <v>2.2000000000000002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82</v>
      </c>
      <c r="AY100" s="19" t="s">
        <v>146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154</v>
      </c>
      <c r="BM100" s="191" t="s">
        <v>1160</v>
      </c>
    </row>
    <row r="101" spans="1:65" s="2" customFormat="1">
      <c r="A101" s="36"/>
      <c r="B101" s="37"/>
      <c r="C101" s="38"/>
      <c r="D101" s="193" t="s">
        <v>156</v>
      </c>
      <c r="E101" s="38"/>
      <c r="F101" s="194" t="s">
        <v>1161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156</v>
      </c>
      <c r="AU101" s="19" t="s">
        <v>82</v>
      </c>
    </row>
    <row r="102" spans="1:65" s="13" customFormat="1">
      <c r="B102" s="198"/>
      <c r="C102" s="199"/>
      <c r="D102" s="200" t="s">
        <v>158</v>
      </c>
      <c r="E102" s="201" t="s">
        <v>19</v>
      </c>
      <c r="F102" s="202" t="s">
        <v>1162</v>
      </c>
      <c r="G102" s="199"/>
      <c r="H102" s="203">
        <v>10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158</v>
      </c>
      <c r="AU102" s="209" t="s">
        <v>82</v>
      </c>
      <c r="AV102" s="13" t="s">
        <v>82</v>
      </c>
      <c r="AW102" s="13" t="s">
        <v>33</v>
      </c>
      <c r="AX102" s="13" t="s">
        <v>80</v>
      </c>
      <c r="AY102" s="209" t="s">
        <v>146</v>
      </c>
    </row>
    <row r="103" spans="1:65" s="2" customFormat="1" ht="24.2" customHeight="1">
      <c r="A103" s="36"/>
      <c r="B103" s="37"/>
      <c r="C103" s="180" t="s">
        <v>82</v>
      </c>
      <c r="D103" s="180" t="s">
        <v>149</v>
      </c>
      <c r="E103" s="181" t="s">
        <v>1163</v>
      </c>
      <c r="F103" s="182" t="s">
        <v>1164</v>
      </c>
      <c r="G103" s="183" t="s">
        <v>166</v>
      </c>
      <c r="H103" s="184">
        <v>18</v>
      </c>
      <c r="I103" s="185"/>
      <c r="J103" s="186">
        <f>ROUND(I103*H103,2)</f>
        <v>0</v>
      </c>
      <c r="K103" s="182" t="s">
        <v>153</v>
      </c>
      <c r="L103" s="41"/>
      <c r="M103" s="187" t="s">
        <v>19</v>
      </c>
      <c r="N103" s="188" t="s">
        <v>43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82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154</v>
      </c>
      <c r="BM103" s="191" t="s">
        <v>1165</v>
      </c>
    </row>
    <row r="104" spans="1:65" s="2" customFormat="1">
      <c r="A104" s="36"/>
      <c r="B104" s="37"/>
      <c r="C104" s="38"/>
      <c r="D104" s="193" t="s">
        <v>156</v>
      </c>
      <c r="E104" s="38"/>
      <c r="F104" s="194" t="s">
        <v>1166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82</v>
      </c>
    </row>
    <row r="105" spans="1:65" s="13" customFormat="1">
      <c r="B105" s="198"/>
      <c r="C105" s="199"/>
      <c r="D105" s="200" t="s">
        <v>158</v>
      </c>
      <c r="E105" s="201" t="s">
        <v>19</v>
      </c>
      <c r="F105" s="202" t="s">
        <v>1167</v>
      </c>
      <c r="G105" s="199"/>
      <c r="H105" s="203">
        <v>14</v>
      </c>
      <c r="I105" s="204"/>
      <c r="J105" s="199"/>
      <c r="K105" s="199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158</v>
      </c>
      <c r="AU105" s="209" t="s">
        <v>82</v>
      </c>
      <c r="AV105" s="13" t="s">
        <v>82</v>
      </c>
      <c r="AW105" s="13" t="s">
        <v>33</v>
      </c>
      <c r="AX105" s="13" t="s">
        <v>72</v>
      </c>
      <c r="AY105" s="209" t="s">
        <v>146</v>
      </c>
    </row>
    <row r="106" spans="1:65" s="13" customFormat="1">
      <c r="B106" s="198"/>
      <c r="C106" s="199"/>
      <c r="D106" s="200" t="s">
        <v>158</v>
      </c>
      <c r="E106" s="201" t="s">
        <v>19</v>
      </c>
      <c r="F106" s="202" t="s">
        <v>1168</v>
      </c>
      <c r="G106" s="199"/>
      <c r="H106" s="203">
        <v>4</v>
      </c>
      <c r="I106" s="204"/>
      <c r="J106" s="199"/>
      <c r="K106" s="199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158</v>
      </c>
      <c r="AU106" s="209" t="s">
        <v>82</v>
      </c>
      <c r="AV106" s="13" t="s">
        <v>82</v>
      </c>
      <c r="AW106" s="13" t="s">
        <v>33</v>
      </c>
      <c r="AX106" s="13" t="s">
        <v>72</v>
      </c>
      <c r="AY106" s="209" t="s">
        <v>146</v>
      </c>
    </row>
    <row r="107" spans="1:65" s="14" customFormat="1">
      <c r="B107" s="210"/>
      <c r="C107" s="211"/>
      <c r="D107" s="200" t="s">
        <v>158</v>
      </c>
      <c r="E107" s="212" t="s">
        <v>19</v>
      </c>
      <c r="F107" s="213" t="s">
        <v>161</v>
      </c>
      <c r="G107" s="211"/>
      <c r="H107" s="214">
        <v>18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158</v>
      </c>
      <c r="AU107" s="220" t="s">
        <v>82</v>
      </c>
      <c r="AV107" s="14" t="s">
        <v>154</v>
      </c>
      <c r="AW107" s="14" t="s">
        <v>33</v>
      </c>
      <c r="AX107" s="14" t="s">
        <v>80</v>
      </c>
      <c r="AY107" s="220" t="s">
        <v>146</v>
      </c>
    </row>
    <row r="108" spans="1:65" s="2" customFormat="1" ht="24.2" customHeight="1">
      <c r="A108" s="36"/>
      <c r="B108" s="37"/>
      <c r="C108" s="180" t="s">
        <v>171</v>
      </c>
      <c r="D108" s="180" t="s">
        <v>149</v>
      </c>
      <c r="E108" s="181" t="s">
        <v>1169</v>
      </c>
      <c r="F108" s="182" t="s">
        <v>1170</v>
      </c>
      <c r="G108" s="183" t="s">
        <v>166</v>
      </c>
      <c r="H108" s="184">
        <v>3.2</v>
      </c>
      <c r="I108" s="185"/>
      <c r="J108" s="186">
        <f>ROUND(I108*H108,2)</f>
        <v>0</v>
      </c>
      <c r="K108" s="182" t="s">
        <v>153</v>
      </c>
      <c r="L108" s="41"/>
      <c r="M108" s="187" t="s">
        <v>19</v>
      </c>
      <c r="N108" s="188" t="s">
        <v>43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154</v>
      </c>
      <c r="AT108" s="191" t="s">
        <v>149</v>
      </c>
      <c r="AU108" s="191" t="s">
        <v>82</v>
      </c>
      <c r="AY108" s="19" t="s">
        <v>146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154</v>
      </c>
      <c r="BM108" s="191" t="s">
        <v>1171</v>
      </c>
    </row>
    <row r="109" spans="1:65" s="2" customFormat="1">
      <c r="A109" s="36"/>
      <c r="B109" s="37"/>
      <c r="C109" s="38"/>
      <c r="D109" s="193" t="s">
        <v>156</v>
      </c>
      <c r="E109" s="38"/>
      <c r="F109" s="194" t="s">
        <v>1172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156</v>
      </c>
      <c r="AU109" s="19" t="s">
        <v>82</v>
      </c>
    </row>
    <row r="110" spans="1:65" s="13" customFormat="1">
      <c r="B110" s="198"/>
      <c r="C110" s="199"/>
      <c r="D110" s="200" t="s">
        <v>158</v>
      </c>
      <c r="E110" s="201" t="s">
        <v>19</v>
      </c>
      <c r="F110" s="202" t="s">
        <v>1173</v>
      </c>
      <c r="G110" s="199"/>
      <c r="H110" s="203">
        <v>3.2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158</v>
      </c>
      <c r="AU110" s="209" t="s">
        <v>82</v>
      </c>
      <c r="AV110" s="13" t="s">
        <v>82</v>
      </c>
      <c r="AW110" s="13" t="s">
        <v>33</v>
      </c>
      <c r="AX110" s="13" t="s">
        <v>80</v>
      </c>
      <c r="AY110" s="209" t="s">
        <v>146</v>
      </c>
    </row>
    <row r="111" spans="1:65" s="2" customFormat="1" ht="24.2" customHeight="1">
      <c r="A111" s="36"/>
      <c r="B111" s="37"/>
      <c r="C111" s="180" t="s">
        <v>154</v>
      </c>
      <c r="D111" s="180" t="s">
        <v>149</v>
      </c>
      <c r="E111" s="181" t="s">
        <v>416</v>
      </c>
      <c r="F111" s="182" t="s">
        <v>417</v>
      </c>
      <c r="G111" s="183" t="s">
        <v>166</v>
      </c>
      <c r="H111" s="184">
        <v>24.72</v>
      </c>
      <c r="I111" s="185"/>
      <c r="J111" s="186">
        <f>ROUND(I111*H111,2)</f>
        <v>0</v>
      </c>
      <c r="K111" s="182" t="s">
        <v>153</v>
      </c>
      <c r="L111" s="41"/>
      <c r="M111" s="187" t="s">
        <v>19</v>
      </c>
      <c r="N111" s="188" t="s">
        <v>43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154</v>
      </c>
      <c r="AT111" s="191" t="s">
        <v>149</v>
      </c>
      <c r="AU111" s="191" t="s">
        <v>82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154</v>
      </c>
      <c r="BM111" s="191" t="s">
        <v>1174</v>
      </c>
    </row>
    <row r="112" spans="1:65" s="2" customFormat="1">
      <c r="A112" s="36"/>
      <c r="B112" s="37"/>
      <c r="C112" s="38"/>
      <c r="D112" s="193" t="s">
        <v>156</v>
      </c>
      <c r="E112" s="38"/>
      <c r="F112" s="194" t="s">
        <v>419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82</v>
      </c>
    </row>
    <row r="113" spans="1:65" s="15" customFormat="1">
      <c r="B113" s="236"/>
      <c r="C113" s="237"/>
      <c r="D113" s="200" t="s">
        <v>158</v>
      </c>
      <c r="E113" s="238" t="s">
        <v>19</v>
      </c>
      <c r="F113" s="239" t="s">
        <v>1175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158</v>
      </c>
      <c r="AU113" s="245" t="s">
        <v>82</v>
      </c>
      <c r="AV113" s="15" t="s">
        <v>80</v>
      </c>
      <c r="AW113" s="15" t="s">
        <v>33</v>
      </c>
      <c r="AX113" s="15" t="s">
        <v>72</v>
      </c>
      <c r="AY113" s="245" t="s">
        <v>146</v>
      </c>
    </row>
    <row r="114" spans="1:65" s="13" customFormat="1">
      <c r="B114" s="198"/>
      <c r="C114" s="199"/>
      <c r="D114" s="200" t="s">
        <v>158</v>
      </c>
      <c r="E114" s="201" t="s">
        <v>19</v>
      </c>
      <c r="F114" s="202" t="s">
        <v>1176</v>
      </c>
      <c r="G114" s="199"/>
      <c r="H114" s="203">
        <v>16.559999999999999</v>
      </c>
      <c r="I114" s="204"/>
      <c r="J114" s="199"/>
      <c r="K114" s="199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158</v>
      </c>
      <c r="AU114" s="209" t="s">
        <v>82</v>
      </c>
      <c r="AV114" s="13" t="s">
        <v>82</v>
      </c>
      <c r="AW114" s="13" t="s">
        <v>33</v>
      </c>
      <c r="AX114" s="13" t="s">
        <v>72</v>
      </c>
      <c r="AY114" s="209" t="s">
        <v>146</v>
      </c>
    </row>
    <row r="115" spans="1:65" s="13" customFormat="1">
      <c r="B115" s="198"/>
      <c r="C115" s="199"/>
      <c r="D115" s="200" t="s">
        <v>158</v>
      </c>
      <c r="E115" s="201" t="s">
        <v>19</v>
      </c>
      <c r="F115" s="202" t="s">
        <v>1177</v>
      </c>
      <c r="G115" s="199"/>
      <c r="H115" s="203">
        <v>7.2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158</v>
      </c>
      <c r="AU115" s="209" t="s">
        <v>82</v>
      </c>
      <c r="AV115" s="13" t="s">
        <v>82</v>
      </c>
      <c r="AW115" s="13" t="s">
        <v>33</v>
      </c>
      <c r="AX115" s="13" t="s">
        <v>72</v>
      </c>
      <c r="AY115" s="209" t="s">
        <v>146</v>
      </c>
    </row>
    <row r="116" spans="1:65" s="13" customFormat="1">
      <c r="B116" s="198"/>
      <c r="C116" s="199"/>
      <c r="D116" s="200" t="s">
        <v>158</v>
      </c>
      <c r="E116" s="201" t="s">
        <v>19</v>
      </c>
      <c r="F116" s="202" t="s">
        <v>1178</v>
      </c>
      <c r="G116" s="199"/>
      <c r="H116" s="203">
        <v>0.96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158</v>
      </c>
      <c r="AU116" s="209" t="s">
        <v>82</v>
      </c>
      <c r="AV116" s="13" t="s">
        <v>82</v>
      </c>
      <c r="AW116" s="13" t="s">
        <v>33</v>
      </c>
      <c r="AX116" s="13" t="s">
        <v>72</v>
      </c>
      <c r="AY116" s="209" t="s">
        <v>146</v>
      </c>
    </row>
    <row r="117" spans="1:65" s="14" customFormat="1">
      <c r="B117" s="210"/>
      <c r="C117" s="211"/>
      <c r="D117" s="200" t="s">
        <v>158</v>
      </c>
      <c r="E117" s="212" t="s">
        <v>19</v>
      </c>
      <c r="F117" s="213" t="s">
        <v>161</v>
      </c>
      <c r="G117" s="211"/>
      <c r="H117" s="214">
        <v>24.72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158</v>
      </c>
      <c r="AU117" s="220" t="s">
        <v>82</v>
      </c>
      <c r="AV117" s="14" t="s">
        <v>154</v>
      </c>
      <c r="AW117" s="14" t="s">
        <v>33</v>
      </c>
      <c r="AX117" s="14" t="s">
        <v>80</v>
      </c>
      <c r="AY117" s="220" t="s">
        <v>146</v>
      </c>
    </row>
    <row r="118" spans="1:65" s="2" customFormat="1" ht="24.2" customHeight="1">
      <c r="A118" s="36"/>
      <c r="B118" s="37"/>
      <c r="C118" s="180" t="s">
        <v>183</v>
      </c>
      <c r="D118" s="180" t="s">
        <v>149</v>
      </c>
      <c r="E118" s="181" t="s">
        <v>1179</v>
      </c>
      <c r="F118" s="182" t="s">
        <v>1180</v>
      </c>
      <c r="G118" s="183" t="s">
        <v>166</v>
      </c>
      <c r="H118" s="184">
        <v>57.68</v>
      </c>
      <c r="I118" s="185"/>
      <c r="J118" s="186">
        <f>ROUND(I118*H118,2)</f>
        <v>0</v>
      </c>
      <c r="K118" s="182" t="s">
        <v>153</v>
      </c>
      <c r="L118" s="41"/>
      <c r="M118" s="187" t="s">
        <v>19</v>
      </c>
      <c r="N118" s="188" t="s">
        <v>43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154</v>
      </c>
      <c r="AT118" s="191" t="s">
        <v>149</v>
      </c>
      <c r="AU118" s="191" t="s">
        <v>82</v>
      </c>
      <c r="AY118" s="19" t="s">
        <v>146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154</v>
      </c>
      <c r="BM118" s="191" t="s">
        <v>1181</v>
      </c>
    </row>
    <row r="119" spans="1:65" s="2" customFormat="1">
      <c r="A119" s="36"/>
      <c r="B119" s="37"/>
      <c r="C119" s="38"/>
      <c r="D119" s="193" t="s">
        <v>156</v>
      </c>
      <c r="E119" s="38"/>
      <c r="F119" s="194" t="s">
        <v>1182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156</v>
      </c>
      <c r="AU119" s="19" t="s">
        <v>82</v>
      </c>
    </row>
    <row r="120" spans="1:65" s="13" customFormat="1">
      <c r="B120" s="198"/>
      <c r="C120" s="199"/>
      <c r="D120" s="200" t="s">
        <v>158</v>
      </c>
      <c r="E120" s="201" t="s">
        <v>19</v>
      </c>
      <c r="F120" s="202" t="s">
        <v>1183</v>
      </c>
      <c r="G120" s="199"/>
      <c r="H120" s="203">
        <v>38.64</v>
      </c>
      <c r="I120" s="204"/>
      <c r="J120" s="199"/>
      <c r="K120" s="199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158</v>
      </c>
      <c r="AU120" s="209" t="s">
        <v>82</v>
      </c>
      <c r="AV120" s="13" t="s">
        <v>82</v>
      </c>
      <c r="AW120" s="13" t="s">
        <v>33</v>
      </c>
      <c r="AX120" s="13" t="s">
        <v>72</v>
      </c>
      <c r="AY120" s="209" t="s">
        <v>146</v>
      </c>
    </row>
    <row r="121" spans="1:65" s="13" customFormat="1">
      <c r="B121" s="198"/>
      <c r="C121" s="199"/>
      <c r="D121" s="200" t="s">
        <v>158</v>
      </c>
      <c r="E121" s="201" t="s">
        <v>19</v>
      </c>
      <c r="F121" s="202" t="s">
        <v>1184</v>
      </c>
      <c r="G121" s="199"/>
      <c r="H121" s="203">
        <v>16.8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158</v>
      </c>
      <c r="AU121" s="209" t="s">
        <v>82</v>
      </c>
      <c r="AV121" s="13" t="s">
        <v>82</v>
      </c>
      <c r="AW121" s="13" t="s">
        <v>33</v>
      </c>
      <c r="AX121" s="13" t="s">
        <v>72</v>
      </c>
      <c r="AY121" s="209" t="s">
        <v>146</v>
      </c>
    </row>
    <row r="122" spans="1:65" s="13" customFormat="1">
      <c r="B122" s="198"/>
      <c r="C122" s="199"/>
      <c r="D122" s="200" t="s">
        <v>158</v>
      </c>
      <c r="E122" s="201" t="s">
        <v>19</v>
      </c>
      <c r="F122" s="202" t="s">
        <v>1185</v>
      </c>
      <c r="G122" s="199"/>
      <c r="H122" s="203">
        <v>2.2400000000000002</v>
      </c>
      <c r="I122" s="204"/>
      <c r="J122" s="199"/>
      <c r="K122" s="199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158</v>
      </c>
      <c r="AU122" s="209" t="s">
        <v>82</v>
      </c>
      <c r="AV122" s="13" t="s">
        <v>82</v>
      </c>
      <c r="AW122" s="13" t="s">
        <v>33</v>
      </c>
      <c r="AX122" s="13" t="s">
        <v>72</v>
      </c>
      <c r="AY122" s="209" t="s">
        <v>146</v>
      </c>
    </row>
    <row r="123" spans="1:65" s="14" customFormat="1">
      <c r="B123" s="210"/>
      <c r="C123" s="211"/>
      <c r="D123" s="200" t="s">
        <v>158</v>
      </c>
      <c r="E123" s="212" t="s">
        <v>19</v>
      </c>
      <c r="F123" s="213" t="s">
        <v>161</v>
      </c>
      <c r="G123" s="211"/>
      <c r="H123" s="214">
        <v>57.68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158</v>
      </c>
      <c r="AU123" s="220" t="s">
        <v>82</v>
      </c>
      <c r="AV123" s="14" t="s">
        <v>154</v>
      </c>
      <c r="AW123" s="14" t="s">
        <v>33</v>
      </c>
      <c r="AX123" s="14" t="s">
        <v>80</v>
      </c>
      <c r="AY123" s="220" t="s">
        <v>146</v>
      </c>
    </row>
    <row r="124" spans="1:65" s="2" customFormat="1" ht="37.9" customHeight="1">
      <c r="A124" s="36"/>
      <c r="B124" s="37"/>
      <c r="C124" s="180" t="s">
        <v>147</v>
      </c>
      <c r="D124" s="180" t="s">
        <v>149</v>
      </c>
      <c r="E124" s="181" t="s">
        <v>421</v>
      </c>
      <c r="F124" s="182" t="s">
        <v>422</v>
      </c>
      <c r="G124" s="183" t="s">
        <v>166</v>
      </c>
      <c r="H124" s="184">
        <v>100.4</v>
      </c>
      <c r="I124" s="185"/>
      <c r="J124" s="186">
        <f>ROUND(I124*H124,2)</f>
        <v>0</v>
      </c>
      <c r="K124" s="182" t="s">
        <v>153</v>
      </c>
      <c r="L124" s="41"/>
      <c r="M124" s="187" t="s">
        <v>19</v>
      </c>
      <c r="N124" s="188" t="s">
        <v>43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154</v>
      </c>
      <c r="AT124" s="191" t="s">
        <v>149</v>
      </c>
      <c r="AU124" s="191" t="s">
        <v>82</v>
      </c>
      <c r="AY124" s="19" t="s">
        <v>146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154</v>
      </c>
      <c r="BM124" s="191" t="s">
        <v>1186</v>
      </c>
    </row>
    <row r="125" spans="1:65" s="2" customFormat="1">
      <c r="A125" s="36"/>
      <c r="B125" s="37"/>
      <c r="C125" s="38"/>
      <c r="D125" s="193" t="s">
        <v>156</v>
      </c>
      <c r="E125" s="38"/>
      <c r="F125" s="194" t="s">
        <v>424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156</v>
      </c>
      <c r="AU125" s="19" t="s">
        <v>82</v>
      </c>
    </row>
    <row r="126" spans="1:65" s="2" customFormat="1" ht="37.9" customHeight="1">
      <c r="A126" s="36"/>
      <c r="B126" s="37"/>
      <c r="C126" s="180" t="s">
        <v>195</v>
      </c>
      <c r="D126" s="180" t="s">
        <v>149</v>
      </c>
      <c r="E126" s="181" t="s">
        <v>1187</v>
      </c>
      <c r="F126" s="182" t="s">
        <v>1188</v>
      </c>
      <c r="G126" s="183" t="s">
        <v>166</v>
      </c>
      <c r="H126" s="184">
        <v>50.96</v>
      </c>
      <c r="I126" s="185"/>
      <c r="J126" s="186">
        <f>ROUND(I126*H126,2)</f>
        <v>0</v>
      </c>
      <c r="K126" s="182" t="s">
        <v>153</v>
      </c>
      <c r="L126" s="41"/>
      <c r="M126" s="187" t="s">
        <v>19</v>
      </c>
      <c r="N126" s="188" t="s">
        <v>43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154</v>
      </c>
      <c r="AT126" s="191" t="s">
        <v>149</v>
      </c>
      <c r="AU126" s="191" t="s">
        <v>82</v>
      </c>
      <c r="AY126" s="19" t="s">
        <v>146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154</v>
      </c>
      <c r="BM126" s="191" t="s">
        <v>1189</v>
      </c>
    </row>
    <row r="127" spans="1:65" s="2" customFormat="1">
      <c r="A127" s="36"/>
      <c r="B127" s="37"/>
      <c r="C127" s="38"/>
      <c r="D127" s="193" t="s">
        <v>156</v>
      </c>
      <c r="E127" s="38"/>
      <c r="F127" s="194" t="s">
        <v>1190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156</v>
      </c>
      <c r="AU127" s="19" t="s">
        <v>82</v>
      </c>
    </row>
    <row r="128" spans="1:65" s="13" customFormat="1">
      <c r="B128" s="198"/>
      <c r="C128" s="199"/>
      <c r="D128" s="200" t="s">
        <v>158</v>
      </c>
      <c r="E128" s="201" t="s">
        <v>19</v>
      </c>
      <c r="F128" s="202" t="s">
        <v>1191</v>
      </c>
      <c r="G128" s="199"/>
      <c r="H128" s="203">
        <v>50.96</v>
      </c>
      <c r="I128" s="204"/>
      <c r="J128" s="199"/>
      <c r="K128" s="199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158</v>
      </c>
      <c r="AU128" s="209" t="s">
        <v>82</v>
      </c>
      <c r="AV128" s="13" t="s">
        <v>82</v>
      </c>
      <c r="AW128" s="13" t="s">
        <v>33</v>
      </c>
      <c r="AX128" s="13" t="s">
        <v>80</v>
      </c>
      <c r="AY128" s="209" t="s">
        <v>146</v>
      </c>
    </row>
    <row r="129" spans="1:65" s="2" customFormat="1" ht="37.9" customHeight="1">
      <c r="A129" s="36"/>
      <c r="B129" s="37"/>
      <c r="C129" s="180" t="s">
        <v>201</v>
      </c>
      <c r="D129" s="180" t="s">
        <v>149</v>
      </c>
      <c r="E129" s="181" t="s">
        <v>1192</v>
      </c>
      <c r="F129" s="182" t="s">
        <v>1193</v>
      </c>
      <c r="G129" s="183" t="s">
        <v>166</v>
      </c>
      <c r="H129" s="184">
        <v>1477.84</v>
      </c>
      <c r="I129" s="185"/>
      <c r="J129" s="186">
        <f>ROUND(I129*H129,2)</f>
        <v>0</v>
      </c>
      <c r="K129" s="182" t="s">
        <v>153</v>
      </c>
      <c r="L129" s="41"/>
      <c r="M129" s="187" t="s">
        <v>19</v>
      </c>
      <c r="N129" s="188" t="s">
        <v>43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154</v>
      </c>
      <c r="AT129" s="191" t="s">
        <v>149</v>
      </c>
      <c r="AU129" s="191" t="s">
        <v>82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154</v>
      </c>
      <c r="BM129" s="191" t="s">
        <v>1194</v>
      </c>
    </row>
    <row r="130" spans="1:65" s="2" customFormat="1">
      <c r="A130" s="36"/>
      <c r="B130" s="37"/>
      <c r="C130" s="38"/>
      <c r="D130" s="193" t="s">
        <v>156</v>
      </c>
      <c r="E130" s="38"/>
      <c r="F130" s="194" t="s">
        <v>1195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156</v>
      </c>
      <c r="AU130" s="19" t="s">
        <v>82</v>
      </c>
    </row>
    <row r="131" spans="1:65" s="13" customFormat="1">
      <c r="B131" s="198"/>
      <c r="C131" s="199"/>
      <c r="D131" s="200" t="s">
        <v>158</v>
      </c>
      <c r="E131" s="201" t="s">
        <v>19</v>
      </c>
      <c r="F131" s="202" t="s">
        <v>1196</v>
      </c>
      <c r="G131" s="199"/>
      <c r="H131" s="203">
        <v>1477.84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158</v>
      </c>
      <c r="AU131" s="209" t="s">
        <v>82</v>
      </c>
      <c r="AV131" s="13" t="s">
        <v>82</v>
      </c>
      <c r="AW131" s="13" t="s">
        <v>33</v>
      </c>
      <c r="AX131" s="13" t="s">
        <v>80</v>
      </c>
      <c r="AY131" s="209" t="s">
        <v>146</v>
      </c>
    </row>
    <row r="132" spans="1:65" s="2" customFormat="1" ht="24.2" customHeight="1">
      <c r="A132" s="36"/>
      <c r="B132" s="37"/>
      <c r="C132" s="180" t="s">
        <v>162</v>
      </c>
      <c r="D132" s="180" t="s">
        <v>149</v>
      </c>
      <c r="E132" s="181" t="s">
        <v>425</v>
      </c>
      <c r="F132" s="182" t="s">
        <v>426</v>
      </c>
      <c r="G132" s="183" t="s">
        <v>166</v>
      </c>
      <c r="H132" s="184">
        <v>100.4</v>
      </c>
      <c r="I132" s="185"/>
      <c r="J132" s="186">
        <f>ROUND(I132*H132,2)</f>
        <v>0</v>
      </c>
      <c r="K132" s="182" t="s">
        <v>153</v>
      </c>
      <c r="L132" s="41"/>
      <c r="M132" s="187" t="s">
        <v>19</v>
      </c>
      <c r="N132" s="188" t="s">
        <v>43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154</v>
      </c>
      <c r="AT132" s="191" t="s">
        <v>149</v>
      </c>
      <c r="AU132" s="191" t="s">
        <v>82</v>
      </c>
      <c r="AY132" s="19" t="s">
        <v>146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154</v>
      </c>
      <c r="BM132" s="191" t="s">
        <v>1197</v>
      </c>
    </row>
    <row r="133" spans="1:65" s="2" customFormat="1">
      <c r="A133" s="36"/>
      <c r="B133" s="37"/>
      <c r="C133" s="38"/>
      <c r="D133" s="193" t="s">
        <v>156</v>
      </c>
      <c r="E133" s="38"/>
      <c r="F133" s="194" t="s">
        <v>428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156</v>
      </c>
      <c r="AU133" s="19" t="s">
        <v>82</v>
      </c>
    </row>
    <row r="134" spans="1:65" s="13" customFormat="1">
      <c r="B134" s="198"/>
      <c r="C134" s="199"/>
      <c r="D134" s="200" t="s">
        <v>158</v>
      </c>
      <c r="E134" s="201" t="s">
        <v>19</v>
      </c>
      <c r="F134" s="202" t="s">
        <v>1198</v>
      </c>
      <c r="G134" s="199"/>
      <c r="H134" s="203">
        <v>100.4</v>
      </c>
      <c r="I134" s="204"/>
      <c r="J134" s="199"/>
      <c r="K134" s="199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158</v>
      </c>
      <c r="AU134" s="209" t="s">
        <v>82</v>
      </c>
      <c r="AV134" s="13" t="s">
        <v>82</v>
      </c>
      <c r="AW134" s="13" t="s">
        <v>33</v>
      </c>
      <c r="AX134" s="13" t="s">
        <v>80</v>
      </c>
      <c r="AY134" s="209" t="s">
        <v>146</v>
      </c>
    </row>
    <row r="135" spans="1:65" s="2" customFormat="1" ht="24.2" customHeight="1">
      <c r="A135" s="36"/>
      <c r="B135" s="37"/>
      <c r="C135" s="180" t="s">
        <v>212</v>
      </c>
      <c r="D135" s="180" t="s">
        <v>149</v>
      </c>
      <c r="E135" s="181" t="s">
        <v>1199</v>
      </c>
      <c r="F135" s="182" t="s">
        <v>1200</v>
      </c>
      <c r="G135" s="183" t="s">
        <v>233</v>
      </c>
      <c r="H135" s="184">
        <v>91.727999999999994</v>
      </c>
      <c r="I135" s="185"/>
      <c r="J135" s="186">
        <f>ROUND(I135*H135,2)</f>
        <v>0</v>
      </c>
      <c r="K135" s="182" t="s">
        <v>153</v>
      </c>
      <c r="L135" s="41"/>
      <c r="M135" s="187" t="s">
        <v>19</v>
      </c>
      <c r="N135" s="188" t="s">
        <v>43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154</v>
      </c>
      <c r="AT135" s="191" t="s">
        <v>149</v>
      </c>
      <c r="AU135" s="191" t="s">
        <v>82</v>
      </c>
      <c r="AY135" s="19" t="s">
        <v>146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154</v>
      </c>
      <c r="BM135" s="191" t="s">
        <v>1201</v>
      </c>
    </row>
    <row r="136" spans="1:65" s="2" customFormat="1">
      <c r="A136" s="36"/>
      <c r="B136" s="37"/>
      <c r="C136" s="38"/>
      <c r="D136" s="193" t="s">
        <v>156</v>
      </c>
      <c r="E136" s="38"/>
      <c r="F136" s="194" t="s">
        <v>1202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156</v>
      </c>
      <c r="AU136" s="19" t="s">
        <v>82</v>
      </c>
    </row>
    <row r="137" spans="1:65" s="13" customFormat="1">
      <c r="B137" s="198"/>
      <c r="C137" s="199"/>
      <c r="D137" s="200" t="s">
        <v>158</v>
      </c>
      <c r="E137" s="201" t="s">
        <v>19</v>
      </c>
      <c r="F137" s="202" t="s">
        <v>1203</v>
      </c>
      <c r="G137" s="199"/>
      <c r="H137" s="203">
        <v>50.96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158</v>
      </c>
      <c r="AU137" s="209" t="s">
        <v>82</v>
      </c>
      <c r="AV137" s="13" t="s">
        <v>82</v>
      </c>
      <c r="AW137" s="13" t="s">
        <v>33</v>
      </c>
      <c r="AX137" s="13" t="s">
        <v>80</v>
      </c>
      <c r="AY137" s="209" t="s">
        <v>146</v>
      </c>
    </row>
    <row r="138" spans="1:65" s="13" customFormat="1">
      <c r="B138" s="198"/>
      <c r="C138" s="199"/>
      <c r="D138" s="200" t="s">
        <v>158</v>
      </c>
      <c r="E138" s="199"/>
      <c r="F138" s="202" t="s">
        <v>1204</v>
      </c>
      <c r="G138" s="199"/>
      <c r="H138" s="203">
        <v>91.727999999999994</v>
      </c>
      <c r="I138" s="204"/>
      <c r="J138" s="199"/>
      <c r="K138" s="199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158</v>
      </c>
      <c r="AU138" s="209" t="s">
        <v>82</v>
      </c>
      <c r="AV138" s="13" t="s">
        <v>82</v>
      </c>
      <c r="AW138" s="13" t="s">
        <v>4</v>
      </c>
      <c r="AX138" s="13" t="s">
        <v>80</v>
      </c>
      <c r="AY138" s="209" t="s">
        <v>146</v>
      </c>
    </row>
    <row r="139" spans="1:65" s="2" customFormat="1" ht="24.2" customHeight="1">
      <c r="A139" s="36"/>
      <c r="B139" s="37"/>
      <c r="C139" s="180" t="s">
        <v>218</v>
      </c>
      <c r="D139" s="180" t="s">
        <v>149</v>
      </c>
      <c r="E139" s="181" t="s">
        <v>435</v>
      </c>
      <c r="F139" s="182" t="s">
        <v>436</v>
      </c>
      <c r="G139" s="183" t="s">
        <v>166</v>
      </c>
      <c r="H139" s="184">
        <v>100.4</v>
      </c>
      <c r="I139" s="185"/>
      <c r="J139" s="186">
        <f>ROUND(I139*H139,2)</f>
        <v>0</v>
      </c>
      <c r="K139" s="182" t="s">
        <v>153</v>
      </c>
      <c r="L139" s="41"/>
      <c r="M139" s="187" t="s">
        <v>19</v>
      </c>
      <c r="N139" s="188" t="s">
        <v>43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154</v>
      </c>
      <c r="AT139" s="191" t="s">
        <v>149</v>
      </c>
      <c r="AU139" s="191" t="s">
        <v>82</v>
      </c>
      <c r="AY139" s="19" t="s">
        <v>146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154</v>
      </c>
      <c r="BM139" s="191" t="s">
        <v>1205</v>
      </c>
    </row>
    <row r="140" spans="1:65" s="2" customFormat="1">
      <c r="A140" s="36"/>
      <c r="B140" s="37"/>
      <c r="C140" s="38"/>
      <c r="D140" s="193" t="s">
        <v>156</v>
      </c>
      <c r="E140" s="38"/>
      <c r="F140" s="194" t="s">
        <v>438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156</v>
      </c>
      <c r="AU140" s="19" t="s">
        <v>82</v>
      </c>
    </row>
    <row r="141" spans="1:65" s="13" customFormat="1">
      <c r="B141" s="198"/>
      <c r="C141" s="199"/>
      <c r="D141" s="200" t="s">
        <v>158</v>
      </c>
      <c r="E141" s="201" t="s">
        <v>19</v>
      </c>
      <c r="F141" s="202" t="s">
        <v>1206</v>
      </c>
      <c r="G141" s="199"/>
      <c r="H141" s="203">
        <v>100.4</v>
      </c>
      <c r="I141" s="204"/>
      <c r="J141" s="199"/>
      <c r="K141" s="199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158</v>
      </c>
      <c r="AU141" s="209" t="s">
        <v>82</v>
      </c>
      <c r="AV141" s="13" t="s">
        <v>82</v>
      </c>
      <c r="AW141" s="13" t="s">
        <v>33</v>
      </c>
      <c r="AX141" s="13" t="s">
        <v>80</v>
      </c>
      <c r="AY141" s="209" t="s">
        <v>146</v>
      </c>
    </row>
    <row r="142" spans="1:65" s="2" customFormat="1" ht="24.2" customHeight="1">
      <c r="A142" s="36"/>
      <c r="B142" s="37"/>
      <c r="C142" s="180" t="s">
        <v>8</v>
      </c>
      <c r="D142" s="180" t="s">
        <v>149</v>
      </c>
      <c r="E142" s="181" t="s">
        <v>435</v>
      </c>
      <c r="F142" s="182" t="s">
        <v>436</v>
      </c>
      <c r="G142" s="183" t="s">
        <v>166</v>
      </c>
      <c r="H142" s="184">
        <v>50.96</v>
      </c>
      <c r="I142" s="185"/>
      <c r="J142" s="186">
        <f>ROUND(I142*H142,2)</f>
        <v>0</v>
      </c>
      <c r="K142" s="182" t="s">
        <v>153</v>
      </c>
      <c r="L142" s="41"/>
      <c r="M142" s="187" t="s">
        <v>19</v>
      </c>
      <c r="N142" s="188" t="s">
        <v>43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154</v>
      </c>
      <c r="AT142" s="191" t="s">
        <v>149</v>
      </c>
      <c r="AU142" s="191" t="s">
        <v>82</v>
      </c>
      <c r="AY142" s="19" t="s">
        <v>146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154</v>
      </c>
      <c r="BM142" s="191" t="s">
        <v>1207</v>
      </c>
    </row>
    <row r="143" spans="1:65" s="2" customFormat="1">
      <c r="A143" s="36"/>
      <c r="B143" s="37"/>
      <c r="C143" s="38"/>
      <c r="D143" s="193" t="s">
        <v>156</v>
      </c>
      <c r="E143" s="38"/>
      <c r="F143" s="194" t="s">
        <v>438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156</v>
      </c>
      <c r="AU143" s="19" t="s">
        <v>82</v>
      </c>
    </row>
    <row r="144" spans="1:65" s="2" customFormat="1" ht="24.2" customHeight="1">
      <c r="A144" s="36"/>
      <c r="B144" s="37"/>
      <c r="C144" s="180" t="s">
        <v>230</v>
      </c>
      <c r="D144" s="180" t="s">
        <v>149</v>
      </c>
      <c r="E144" s="181" t="s">
        <v>440</v>
      </c>
      <c r="F144" s="182" t="s">
        <v>441</v>
      </c>
      <c r="G144" s="183" t="s">
        <v>166</v>
      </c>
      <c r="H144" s="184">
        <v>49.44</v>
      </c>
      <c r="I144" s="185"/>
      <c r="J144" s="186">
        <f>ROUND(I144*H144,2)</f>
        <v>0</v>
      </c>
      <c r="K144" s="182" t="s">
        <v>153</v>
      </c>
      <c r="L144" s="41"/>
      <c r="M144" s="187" t="s">
        <v>19</v>
      </c>
      <c r="N144" s="188" t="s">
        <v>43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154</v>
      </c>
      <c r="AT144" s="191" t="s">
        <v>149</v>
      </c>
      <c r="AU144" s="191" t="s">
        <v>82</v>
      </c>
      <c r="AY144" s="19" t="s">
        <v>146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154</v>
      </c>
      <c r="BM144" s="191" t="s">
        <v>1208</v>
      </c>
    </row>
    <row r="145" spans="1:65" s="2" customFormat="1">
      <c r="A145" s="36"/>
      <c r="B145" s="37"/>
      <c r="C145" s="38"/>
      <c r="D145" s="193" t="s">
        <v>156</v>
      </c>
      <c r="E145" s="38"/>
      <c r="F145" s="194" t="s">
        <v>443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156</v>
      </c>
      <c r="AU145" s="19" t="s">
        <v>82</v>
      </c>
    </row>
    <row r="146" spans="1:65" s="13" customFormat="1">
      <c r="B146" s="198"/>
      <c r="C146" s="199"/>
      <c r="D146" s="200" t="s">
        <v>158</v>
      </c>
      <c r="E146" s="201" t="s">
        <v>19</v>
      </c>
      <c r="F146" s="202" t="s">
        <v>1209</v>
      </c>
      <c r="G146" s="199"/>
      <c r="H146" s="203">
        <v>33.119999999999997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158</v>
      </c>
      <c r="AU146" s="209" t="s">
        <v>82</v>
      </c>
      <c r="AV146" s="13" t="s">
        <v>82</v>
      </c>
      <c r="AW146" s="13" t="s">
        <v>33</v>
      </c>
      <c r="AX146" s="13" t="s">
        <v>72</v>
      </c>
      <c r="AY146" s="209" t="s">
        <v>146</v>
      </c>
    </row>
    <row r="147" spans="1:65" s="13" customFormat="1">
      <c r="B147" s="198"/>
      <c r="C147" s="199"/>
      <c r="D147" s="200" t="s">
        <v>158</v>
      </c>
      <c r="E147" s="201" t="s">
        <v>19</v>
      </c>
      <c r="F147" s="202" t="s">
        <v>1210</v>
      </c>
      <c r="G147" s="199"/>
      <c r="H147" s="203">
        <v>14.4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158</v>
      </c>
      <c r="AU147" s="209" t="s">
        <v>82</v>
      </c>
      <c r="AV147" s="13" t="s">
        <v>82</v>
      </c>
      <c r="AW147" s="13" t="s">
        <v>33</v>
      </c>
      <c r="AX147" s="13" t="s">
        <v>72</v>
      </c>
      <c r="AY147" s="209" t="s">
        <v>146</v>
      </c>
    </row>
    <row r="148" spans="1:65" s="13" customFormat="1">
      <c r="B148" s="198"/>
      <c r="C148" s="199"/>
      <c r="D148" s="200" t="s">
        <v>158</v>
      </c>
      <c r="E148" s="201" t="s">
        <v>19</v>
      </c>
      <c r="F148" s="202" t="s">
        <v>1211</v>
      </c>
      <c r="G148" s="199"/>
      <c r="H148" s="203">
        <v>1.92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158</v>
      </c>
      <c r="AU148" s="209" t="s">
        <v>82</v>
      </c>
      <c r="AV148" s="13" t="s">
        <v>82</v>
      </c>
      <c r="AW148" s="13" t="s">
        <v>33</v>
      </c>
      <c r="AX148" s="13" t="s">
        <v>72</v>
      </c>
      <c r="AY148" s="209" t="s">
        <v>146</v>
      </c>
    </row>
    <row r="149" spans="1:65" s="14" customFormat="1">
      <c r="B149" s="210"/>
      <c r="C149" s="211"/>
      <c r="D149" s="200" t="s">
        <v>158</v>
      </c>
      <c r="E149" s="212" t="s">
        <v>19</v>
      </c>
      <c r="F149" s="213" t="s">
        <v>161</v>
      </c>
      <c r="G149" s="211"/>
      <c r="H149" s="214">
        <v>49.44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158</v>
      </c>
      <c r="AU149" s="220" t="s">
        <v>82</v>
      </c>
      <c r="AV149" s="14" t="s">
        <v>154</v>
      </c>
      <c r="AW149" s="14" t="s">
        <v>33</v>
      </c>
      <c r="AX149" s="14" t="s">
        <v>80</v>
      </c>
      <c r="AY149" s="220" t="s">
        <v>146</v>
      </c>
    </row>
    <row r="150" spans="1:65" s="2" customFormat="1" ht="24.2" customHeight="1">
      <c r="A150" s="36"/>
      <c r="B150" s="37"/>
      <c r="C150" s="180" t="s">
        <v>236</v>
      </c>
      <c r="D150" s="180" t="s">
        <v>149</v>
      </c>
      <c r="E150" s="181" t="s">
        <v>440</v>
      </c>
      <c r="F150" s="182" t="s">
        <v>441</v>
      </c>
      <c r="G150" s="183" t="s">
        <v>166</v>
      </c>
      <c r="H150" s="184">
        <v>7.2</v>
      </c>
      <c r="I150" s="185"/>
      <c r="J150" s="186">
        <f>ROUND(I150*H150,2)</f>
        <v>0</v>
      </c>
      <c r="K150" s="182" t="s">
        <v>153</v>
      </c>
      <c r="L150" s="41"/>
      <c r="M150" s="187" t="s">
        <v>19</v>
      </c>
      <c r="N150" s="188" t="s">
        <v>43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154</v>
      </c>
      <c r="AT150" s="191" t="s">
        <v>149</v>
      </c>
      <c r="AU150" s="191" t="s">
        <v>82</v>
      </c>
      <c r="AY150" s="19" t="s">
        <v>146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154</v>
      </c>
      <c r="BM150" s="191" t="s">
        <v>1212</v>
      </c>
    </row>
    <row r="151" spans="1:65" s="2" customFormat="1">
      <c r="A151" s="36"/>
      <c r="B151" s="37"/>
      <c r="C151" s="38"/>
      <c r="D151" s="193" t="s">
        <v>156</v>
      </c>
      <c r="E151" s="38"/>
      <c r="F151" s="194" t="s">
        <v>443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156</v>
      </c>
      <c r="AU151" s="19" t="s">
        <v>82</v>
      </c>
    </row>
    <row r="152" spans="1:65" s="13" customFormat="1">
      <c r="B152" s="198"/>
      <c r="C152" s="199"/>
      <c r="D152" s="200" t="s">
        <v>158</v>
      </c>
      <c r="E152" s="201" t="s">
        <v>19</v>
      </c>
      <c r="F152" s="202" t="s">
        <v>1213</v>
      </c>
      <c r="G152" s="199"/>
      <c r="H152" s="203">
        <v>7.2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158</v>
      </c>
      <c r="AU152" s="209" t="s">
        <v>82</v>
      </c>
      <c r="AV152" s="13" t="s">
        <v>82</v>
      </c>
      <c r="AW152" s="13" t="s">
        <v>33</v>
      </c>
      <c r="AX152" s="13" t="s">
        <v>80</v>
      </c>
      <c r="AY152" s="209" t="s">
        <v>146</v>
      </c>
    </row>
    <row r="153" spans="1:65" s="2" customFormat="1" ht="16.5" customHeight="1">
      <c r="A153" s="36"/>
      <c r="B153" s="37"/>
      <c r="C153" s="226" t="s">
        <v>242</v>
      </c>
      <c r="D153" s="226" t="s">
        <v>546</v>
      </c>
      <c r="E153" s="227" t="s">
        <v>1214</v>
      </c>
      <c r="F153" s="228" t="s">
        <v>1215</v>
      </c>
      <c r="G153" s="229" t="s">
        <v>233</v>
      </c>
      <c r="H153" s="230">
        <v>14.4</v>
      </c>
      <c r="I153" s="231"/>
      <c r="J153" s="232">
        <f>ROUND(I153*H153,2)</f>
        <v>0</v>
      </c>
      <c r="K153" s="228" t="s">
        <v>153</v>
      </c>
      <c r="L153" s="233"/>
      <c r="M153" s="234" t="s">
        <v>19</v>
      </c>
      <c r="N153" s="235" t="s">
        <v>43</v>
      </c>
      <c r="O153" s="66"/>
      <c r="P153" s="189">
        <f>O153*H153</f>
        <v>0</v>
      </c>
      <c r="Q153" s="189">
        <v>1</v>
      </c>
      <c r="R153" s="189">
        <f>Q153*H153</f>
        <v>14.4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201</v>
      </c>
      <c r="AT153" s="191" t="s">
        <v>546</v>
      </c>
      <c r="AU153" s="191" t="s">
        <v>82</v>
      </c>
      <c r="AY153" s="19" t="s">
        <v>146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154</v>
      </c>
      <c r="BM153" s="191" t="s">
        <v>1216</v>
      </c>
    </row>
    <row r="154" spans="1:65" s="13" customFormat="1">
      <c r="B154" s="198"/>
      <c r="C154" s="199"/>
      <c r="D154" s="200" t="s">
        <v>158</v>
      </c>
      <c r="E154" s="199"/>
      <c r="F154" s="202" t="s">
        <v>1217</v>
      </c>
      <c r="G154" s="199"/>
      <c r="H154" s="203">
        <v>14.4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158</v>
      </c>
      <c r="AU154" s="209" t="s">
        <v>82</v>
      </c>
      <c r="AV154" s="13" t="s">
        <v>82</v>
      </c>
      <c r="AW154" s="13" t="s">
        <v>4</v>
      </c>
      <c r="AX154" s="13" t="s">
        <v>80</v>
      </c>
      <c r="AY154" s="209" t="s">
        <v>146</v>
      </c>
    </row>
    <row r="155" spans="1:65" s="2" customFormat="1" ht="37.9" customHeight="1">
      <c r="A155" s="36"/>
      <c r="B155" s="37"/>
      <c r="C155" s="180" t="s">
        <v>248</v>
      </c>
      <c r="D155" s="180" t="s">
        <v>149</v>
      </c>
      <c r="E155" s="181" t="s">
        <v>1218</v>
      </c>
      <c r="F155" s="182" t="s">
        <v>1219</v>
      </c>
      <c r="G155" s="183" t="s">
        <v>166</v>
      </c>
      <c r="H155" s="184">
        <v>23.76</v>
      </c>
      <c r="I155" s="185"/>
      <c r="J155" s="186">
        <f>ROUND(I155*H155,2)</f>
        <v>0</v>
      </c>
      <c r="K155" s="182" t="s">
        <v>153</v>
      </c>
      <c r="L155" s="41"/>
      <c r="M155" s="187" t="s">
        <v>19</v>
      </c>
      <c r="N155" s="188" t="s">
        <v>43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154</v>
      </c>
      <c r="AT155" s="191" t="s">
        <v>149</v>
      </c>
      <c r="AU155" s="191" t="s">
        <v>82</v>
      </c>
      <c r="AY155" s="19" t="s">
        <v>146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154</v>
      </c>
      <c r="BM155" s="191" t="s">
        <v>1220</v>
      </c>
    </row>
    <row r="156" spans="1:65" s="2" customFormat="1">
      <c r="A156" s="36"/>
      <c r="B156" s="37"/>
      <c r="C156" s="38"/>
      <c r="D156" s="193" t="s">
        <v>156</v>
      </c>
      <c r="E156" s="38"/>
      <c r="F156" s="194" t="s">
        <v>1221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156</v>
      </c>
      <c r="AU156" s="19" t="s">
        <v>82</v>
      </c>
    </row>
    <row r="157" spans="1:65" s="13" customFormat="1">
      <c r="B157" s="198"/>
      <c r="C157" s="199"/>
      <c r="D157" s="200" t="s">
        <v>158</v>
      </c>
      <c r="E157" s="201" t="s">
        <v>19</v>
      </c>
      <c r="F157" s="202" t="s">
        <v>1222</v>
      </c>
      <c r="G157" s="199"/>
      <c r="H157" s="203">
        <v>16.559999999999999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158</v>
      </c>
      <c r="AU157" s="209" t="s">
        <v>82</v>
      </c>
      <c r="AV157" s="13" t="s">
        <v>82</v>
      </c>
      <c r="AW157" s="13" t="s">
        <v>33</v>
      </c>
      <c r="AX157" s="13" t="s">
        <v>72</v>
      </c>
      <c r="AY157" s="209" t="s">
        <v>146</v>
      </c>
    </row>
    <row r="158" spans="1:65" s="13" customFormat="1">
      <c r="B158" s="198"/>
      <c r="C158" s="199"/>
      <c r="D158" s="200" t="s">
        <v>158</v>
      </c>
      <c r="E158" s="201" t="s">
        <v>19</v>
      </c>
      <c r="F158" s="202" t="s">
        <v>1223</v>
      </c>
      <c r="G158" s="199"/>
      <c r="H158" s="203">
        <v>7.2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158</v>
      </c>
      <c r="AU158" s="209" t="s">
        <v>82</v>
      </c>
      <c r="AV158" s="13" t="s">
        <v>82</v>
      </c>
      <c r="AW158" s="13" t="s">
        <v>33</v>
      </c>
      <c r="AX158" s="13" t="s">
        <v>72</v>
      </c>
      <c r="AY158" s="209" t="s">
        <v>146</v>
      </c>
    </row>
    <row r="159" spans="1:65" s="14" customFormat="1">
      <c r="B159" s="210"/>
      <c r="C159" s="211"/>
      <c r="D159" s="200" t="s">
        <v>158</v>
      </c>
      <c r="E159" s="212" t="s">
        <v>19</v>
      </c>
      <c r="F159" s="213" t="s">
        <v>161</v>
      </c>
      <c r="G159" s="211"/>
      <c r="H159" s="214">
        <v>23.76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158</v>
      </c>
      <c r="AU159" s="220" t="s">
        <v>82</v>
      </c>
      <c r="AV159" s="14" t="s">
        <v>154</v>
      </c>
      <c r="AW159" s="14" t="s">
        <v>33</v>
      </c>
      <c r="AX159" s="14" t="s">
        <v>80</v>
      </c>
      <c r="AY159" s="220" t="s">
        <v>146</v>
      </c>
    </row>
    <row r="160" spans="1:65" s="2" customFormat="1" ht="16.5" customHeight="1">
      <c r="A160" s="36"/>
      <c r="B160" s="37"/>
      <c r="C160" s="226" t="s">
        <v>258</v>
      </c>
      <c r="D160" s="226" t="s">
        <v>546</v>
      </c>
      <c r="E160" s="227" t="s">
        <v>1224</v>
      </c>
      <c r="F160" s="228" t="s">
        <v>1225</v>
      </c>
      <c r="G160" s="229" t="s">
        <v>233</v>
      </c>
      <c r="H160" s="230">
        <v>47.52</v>
      </c>
      <c r="I160" s="231"/>
      <c r="J160" s="232">
        <f>ROUND(I160*H160,2)</f>
        <v>0</v>
      </c>
      <c r="K160" s="228" t="s">
        <v>153</v>
      </c>
      <c r="L160" s="233"/>
      <c r="M160" s="234" t="s">
        <v>19</v>
      </c>
      <c r="N160" s="235" t="s">
        <v>43</v>
      </c>
      <c r="O160" s="66"/>
      <c r="P160" s="189">
        <f>O160*H160</f>
        <v>0</v>
      </c>
      <c r="Q160" s="189">
        <v>1</v>
      </c>
      <c r="R160" s="189">
        <f>Q160*H160</f>
        <v>47.52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201</v>
      </c>
      <c r="AT160" s="191" t="s">
        <v>546</v>
      </c>
      <c r="AU160" s="191" t="s">
        <v>82</v>
      </c>
      <c r="AY160" s="19" t="s">
        <v>146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80</v>
      </c>
      <c r="BK160" s="192">
        <f>ROUND(I160*H160,2)</f>
        <v>0</v>
      </c>
      <c r="BL160" s="19" t="s">
        <v>154</v>
      </c>
      <c r="BM160" s="191" t="s">
        <v>1226</v>
      </c>
    </row>
    <row r="161" spans="1:65" s="13" customFormat="1">
      <c r="B161" s="198"/>
      <c r="C161" s="199"/>
      <c r="D161" s="200" t="s">
        <v>158</v>
      </c>
      <c r="E161" s="199"/>
      <c r="F161" s="202" t="s">
        <v>1227</v>
      </c>
      <c r="G161" s="199"/>
      <c r="H161" s="203">
        <v>47.52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158</v>
      </c>
      <c r="AU161" s="209" t="s">
        <v>82</v>
      </c>
      <c r="AV161" s="13" t="s">
        <v>82</v>
      </c>
      <c r="AW161" s="13" t="s">
        <v>4</v>
      </c>
      <c r="AX161" s="13" t="s">
        <v>80</v>
      </c>
      <c r="AY161" s="209" t="s">
        <v>146</v>
      </c>
    </row>
    <row r="162" spans="1:65" s="2" customFormat="1" ht="37.9" customHeight="1">
      <c r="A162" s="36"/>
      <c r="B162" s="37"/>
      <c r="C162" s="180" t="s">
        <v>264</v>
      </c>
      <c r="D162" s="180" t="s">
        <v>149</v>
      </c>
      <c r="E162" s="181" t="s">
        <v>1218</v>
      </c>
      <c r="F162" s="182" t="s">
        <v>1219</v>
      </c>
      <c r="G162" s="183" t="s">
        <v>166</v>
      </c>
      <c r="H162" s="184">
        <v>2.96</v>
      </c>
      <c r="I162" s="185"/>
      <c r="J162" s="186">
        <f>ROUND(I162*H162,2)</f>
        <v>0</v>
      </c>
      <c r="K162" s="182" t="s">
        <v>153</v>
      </c>
      <c r="L162" s="41"/>
      <c r="M162" s="187" t="s">
        <v>19</v>
      </c>
      <c r="N162" s="188" t="s">
        <v>43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154</v>
      </c>
      <c r="AT162" s="191" t="s">
        <v>149</v>
      </c>
      <c r="AU162" s="191" t="s">
        <v>82</v>
      </c>
      <c r="AY162" s="19" t="s">
        <v>146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154</v>
      </c>
      <c r="BM162" s="191" t="s">
        <v>1228</v>
      </c>
    </row>
    <row r="163" spans="1:65" s="2" customFormat="1">
      <c r="A163" s="36"/>
      <c r="B163" s="37"/>
      <c r="C163" s="38"/>
      <c r="D163" s="193" t="s">
        <v>156</v>
      </c>
      <c r="E163" s="38"/>
      <c r="F163" s="194" t="s">
        <v>1221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156</v>
      </c>
      <c r="AU163" s="19" t="s">
        <v>82</v>
      </c>
    </row>
    <row r="164" spans="1:65" s="13" customFormat="1">
      <c r="B164" s="198"/>
      <c r="C164" s="199"/>
      <c r="D164" s="200" t="s">
        <v>158</v>
      </c>
      <c r="E164" s="201" t="s">
        <v>19</v>
      </c>
      <c r="F164" s="202" t="s">
        <v>1229</v>
      </c>
      <c r="G164" s="199"/>
      <c r="H164" s="203">
        <v>1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158</v>
      </c>
      <c r="AU164" s="209" t="s">
        <v>82</v>
      </c>
      <c r="AV164" s="13" t="s">
        <v>82</v>
      </c>
      <c r="AW164" s="13" t="s">
        <v>33</v>
      </c>
      <c r="AX164" s="13" t="s">
        <v>72</v>
      </c>
      <c r="AY164" s="209" t="s">
        <v>146</v>
      </c>
    </row>
    <row r="165" spans="1:65" s="13" customFormat="1">
      <c r="B165" s="198"/>
      <c r="C165" s="199"/>
      <c r="D165" s="200" t="s">
        <v>158</v>
      </c>
      <c r="E165" s="201" t="s">
        <v>19</v>
      </c>
      <c r="F165" s="202" t="s">
        <v>1230</v>
      </c>
      <c r="G165" s="199"/>
      <c r="H165" s="203">
        <v>1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158</v>
      </c>
      <c r="AU165" s="209" t="s">
        <v>82</v>
      </c>
      <c r="AV165" s="13" t="s">
        <v>82</v>
      </c>
      <c r="AW165" s="13" t="s">
        <v>33</v>
      </c>
      <c r="AX165" s="13" t="s">
        <v>72</v>
      </c>
      <c r="AY165" s="209" t="s">
        <v>146</v>
      </c>
    </row>
    <row r="166" spans="1:65" s="13" customFormat="1">
      <c r="B166" s="198"/>
      <c r="C166" s="199"/>
      <c r="D166" s="200" t="s">
        <v>158</v>
      </c>
      <c r="E166" s="201" t="s">
        <v>19</v>
      </c>
      <c r="F166" s="202" t="s">
        <v>1231</v>
      </c>
      <c r="G166" s="199"/>
      <c r="H166" s="203">
        <v>0.96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158</v>
      </c>
      <c r="AU166" s="209" t="s">
        <v>82</v>
      </c>
      <c r="AV166" s="13" t="s">
        <v>82</v>
      </c>
      <c r="AW166" s="13" t="s">
        <v>33</v>
      </c>
      <c r="AX166" s="13" t="s">
        <v>72</v>
      </c>
      <c r="AY166" s="209" t="s">
        <v>146</v>
      </c>
    </row>
    <row r="167" spans="1:65" s="14" customFormat="1">
      <c r="B167" s="210"/>
      <c r="C167" s="211"/>
      <c r="D167" s="200" t="s">
        <v>158</v>
      </c>
      <c r="E167" s="212" t="s">
        <v>19</v>
      </c>
      <c r="F167" s="213" t="s">
        <v>161</v>
      </c>
      <c r="G167" s="211"/>
      <c r="H167" s="214">
        <v>2.96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158</v>
      </c>
      <c r="AU167" s="220" t="s">
        <v>82</v>
      </c>
      <c r="AV167" s="14" t="s">
        <v>154</v>
      </c>
      <c r="AW167" s="14" t="s">
        <v>33</v>
      </c>
      <c r="AX167" s="14" t="s">
        <v>80</v>
      </c>
      <c r="AY167" s="220" t="s">
        <v>146</v>
      </c>
    </row>
    <row r="168" spans="1:65" s="2" customFormat="1" ht="16.5" customHeight="1">
      <c r="A168" s="36"/>
      <c r="B168" s="37"/>
      <c r="C168" s="226" t="s">
        <v>272</v>
      </c>
      <c r="D168" s="226" t="s">
        <v>546</v>
      </c>
      <c r="E168" s="227" t="s">
        <v>1232</v>
      </c>
      <c r="F168" s="228" t="s">
        <v>1233</v>
      </c>
      <c r="G168" s="229" t="s">
        <v>233</v>
      </c>
      <c r="H168" s="230">
        <v>5.92</v>
      </c>
      <c r="I168" s="231"/>
      <c r="J168" s="232">
        <f>ROUND(I168*H168,2)</f>
        <v>0</v>
      </c>
      <c r="K168" s="228" t="s">
        <v>153</v>
      </c>
      <c r="L168" s="233"/>
      <c r="M168" s="234" t="s">
        <v>19</v>
      </c>
      <c r="N168" s="235" t="s">
        <v>43</v>
      </c>
      <c r="O168" s="66"/>
      <c r="P168" s="189">
        <f>O168*H168</f>
        <v>0</v>
      </c>
      <c r="Q168" s="189">
        <v>1</v>
      </c>
      <c r="R168" s="189">
        <f>Q168*H168</f>
        <v>5.92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201</v>
      </c>
      <c r="AT168" s="191" t="s">
        <v>546</v>
      </c>
      <c r="AU168" s="191" t="s">
        <v>82</v>
      </c>
      <c r="AY168" s="19" t="s">
        <v>146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154</v>
      </c>
      <c r="BM168" s="191" t="s">
        <v>1234</v>
      </c>
    </row>
    <row r="169" spans="1:65" s="13" customFormat="1">
      <c r="B169" s="198"/>
      <c r="C169" s="199"/>
      <c r="D169" s="200" t="s">
        <v>158</v>
      </c>
      <c r="E169" s="199"/>
      <c r="F169" s="202" t="s">
        <v>1235</v>
      </c>
      <c r="G169" s="199"/>
      <c r="H169" s="203">
        <v>5.92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158</v>
      </c>
      <c r="AU169" s="209" t="s">
        <v>82</v>
      </c>
      <c r="AV169" s="13" t="s">
        <v>82</v>
      </c>
      <c r="AW169" s="13" t="s">
        <v>4</v>
      </c>
      <c r="AX169" s="13" t="s">
        <v>80</v>
      </c>
      <c r="AY169" s="209" t="s">
        <v>146</v>
      </c>
    </row>
    <row r="170" spans="1:65" s="12" customFormat="1" ht="22.9" customHeight="1">
      <c r="B170" s="164"/>
      <c r="C170" s="165"/>
      <c r="D170" s="166" t="s">
        <v>71</v>
      </c>
      <c r="E170" s="178" t="s">
        <v>82</v>
      </c>
      <c r="F170" s="178" t="s">
        <v>1236</v>
      </c>
      <c r="G170" s="165"/>
      <c r="H170" s="165"/>
      <c r="I170" s="168"/>
      <c r="J170" s="179">
        <f>BK170</f>
        <v>0</v>
      </c>
      <c r="K170" s="165"/>
      <c r="L170" s="170"/>
      <c r="M170" s="171"/>
      <c r="N170" s="172"/>
      <c r="O170" s="172"/>
      <c r="P170" s="173">
        <f>SUM(P171:P180)</f>
        <v>0</v>
      </c>
      <c r="Q170" s="172"/>
      <c r="R170" s="173">
        <f>SUM(R171:R180)</f>
        <v>9.9792000000000006E-3</v>
      </c>
      <c r="S170" s="172"/>
      <c r="T170" s="174">
        <f>SUM(T171:T180)</f>
        <v>0</v>
      </c>
      <c r="AR170" s="175" t="s">
        <v>80</v>
      </c>
      <c r="AT170" s="176" t="s">
        <v>71</v>
      </c>
      <c r="AU170" s="176" t="s">
        <v>80</v>
      </c>
      <c r="AY170" s="175" t="s">
        <v>146</v>
      </c>
      <c r="BK170" s="177">
        <f>SUM(BK171:BK180)</f>
        <v>0</v>
      </c>
    </row>
    <row r="171" spans="1:65" s="2" customFormat="1" ht="24.2" customHeight="1">
      <c r="A171" s="36"/>
      <c r="B171" s="37"/>
      <c r="C171" s="180" t="s">
        <v>278</v>
      </c>
      <c r="D171" s="180" t="s">
        <v>149</v>
      </c>
      <c r="E171" s="181" t="s">
        <v>1237</v>
      </c>
      <c r="F171" s="182" t="s">
        <v>1238</v>
      </c>
      <c r="G171" s="183" t="s">
        <v>152</v>
      </c>
      <c r="H171" s="184">
        <v>15.82</v>
      </c>
      <c r="I171" s="185"/>
      <c r="J171" s="186">
        <f>ROUND(I171*H171,2)</f>
        <v>0</v>
      </c>
      <c r="K171" s="182" t="s">
        <v>153</v>
      </c>
      <c r="L171" s="41"/>
      <c r="M171" s="187" t="s">
        <v>19</v>
      </c>
      <c r="N171" s="188" t="s">
        <v>43</v>
      </c>
      <c r="O171" s="66"/>
      <c r="P171" s="189">
        <f>O171*H171</f>
        <v>0</v>
      </c>
      <c r="Q171" s="189">
        <v>2.7E-4</v>
      </c>
      <c r="R171" s="189">
        <f>Q171*H171</f>
        <v>4.2713999999999998E-3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154</v>
      </c>
      <c r="AT171" s="191" t="s">
        <v>149</v>
      </c>
      <c r="AU171" s="191" t="s">
        <v>82</v>
      </c>
      <c r="AY171" s="19" t="s">
        <v>146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80</v>
      </c>
      <c r="BK171" s="192">
        <f>ROUND(I171*H171,2)</f>
        <v>0</v>
      </c>
      <c r="BL171" s="19" t="s">
        <v>154</v>
      </c>
      <c r="BM171" s="191" t="s">
        <v>1239</v>
      </c>
    </row>
    <row r="172" spans="1:65" s="2" customFormat="1">
      <c r="A172" s="36"/>
      <c r="B172" s="37"/>
      <c r="C172" s="38"/>
      <c r="D172" s="193" t="s">
        <v>156</v>
      </c>
      <c r="E172" s="38"/>
      <c r="F172" s="194" t="s">
        <v>1240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156</v>
      </c>
      <c r="AU172" s="19" t="s">
        <v>82</v>
      </c>
    </row>
    <row r="173" spans="1:65" s="13" customFormat="1">
      <c r="B173" s="198"/>
      <c r="C173" s="199"/>
      <c r="D173" s="200" t="s">
        <v>158</v>
      </c>
      <c r="E173" s="201" t="s">
        <v>19</v>
      </c>
      <c r="F173" s="202" t="s">
        <v>1241</v>
      </c>
      <c r="G173" s="199"/>
      <c r="H173" s="203">
        <v>9.42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158</v>
      </c>
      <c r="AU173" s="209" t="s">
        <v>82</v>
      </c>
      <c r="AV173" s="13" t="s">
        <v>82</v>
      </c>
      <c r="AW173" s="13" t="s">
        <v>33</v>
      </c>
      <c r="AX173" s="13" t="s">
        <v>72</v>
      </c>
      <c r="AY173" s="209" t="s">
        <v>146</v>
      </c>
    </row>
    <row r="174" spans="1:65" s="13" customFormat="1">
      <c r="B174" s="198"/>
      <c r="C174" s="199"/>
      <c r="D174" s="200" t="s">
        <v>158</v>
      </c>
      <c r="E174" s="201" t="s">
        <v>19</v>
      </c>
      <c r="F174" s="202" t="s">
        <v>1242</v>
      </c>
      <c r="G174" s="199"/>
      <c r="H174" s="203">
        <v>6.4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158</v>
      </c>
      <c r="AU174" s="209" t="s">
        <v>82</v>
      </c>
      <c r="AV174" s="13" t="s">
        <v>82</v>
      </c>
      <c r="AW174" s="13" t="s">
        <v>33</v>
      </c>
      <c r="AX174" s="13" t="s">
        <v>72</v>
      </c>
      <c r="AY174" s="209" t="s">
        <v>146</v>
      </c>
    </row>
    <row r="175" spans="1:65" s="14" customFormat="1">
      <c r="B175" s="210"/>
      <c r="C175" s="211"/>
      <c r="D175" s="200" t="s">
        <v>158</v>
      </c>
      <c r="E175" s="212" t="s">
        <v>19</v>
      </c>
      <c r="F175" s="213" t="s">
        <v>161</v>
      </c>
      <c r="G175" s="211"/>
      <c r="H175" s="214">
        <v>15.82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158</v>
      </c>
      <c r="AU175" s="220" t="s">
        <v>82</v>
      </c>
      <c r="AV175" s="14" t="s">
        <v>154</v>
      </c>
      <c r="AW175" s="14" t="s">
        <v>33</v>
      </c>
      <c r="AX175" s="14" t="s">
        <v>80</v>
      </c>
      <c r="AY175" s="220" t="s">
        <v>146</v>
      </c>
    </row>
    <row r="176" spans="1:65" s="2" customFormat="1" ht="16.5" customHeight="1">
      <c r="A176" s="36"/>
      <c r="B176" s="37"/>
      <c r="C176" s="226" t="s">
        <v>7</v>
      </c>
      <c r="D176" s="226" t="s">
        <v>546</v>
      </c>
      <c r="E176" s="227" t="s">
        <v>1243</v>
      </c>
      <c r="F176" s="228" t="s">
        <v>1244</v>
      </c>
      <c r="G176" s="229" t="s">
        <v>152</v>
      </c>
      <c r="H176" s="230">
        <v>18.739000000000001</v>
      </c>
      <c r="I176" s="231"/>
      <c r="J176" s="232">
        <f>ROUND(I176*H176,2)</f>
        <v>0</v>
      </c>
      <c r="K176" s="228" t="s">
        <v>153</v>
      </c>
      <c r="L176" s="233"/>
      <c r="M176" s="234" t="s">
        <v>19</v>
      </c>
      <c r="N176" s="235" t="s">
        <v>43</v>
      </c>
      <c r="O176" s="66"/>
      <c r="P176" s="189">
        <f>O176*H176</f>
        <v>0</v>
      </c>
      <c r="Q176" s="189">
        <v>2.0000000000000001E-4</v>
      </c>
      <c r="R176" s="189">
        <f>Q176*H176</f>
        <v>3.7478000000000003E-3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201</v>
      </c>
      <c r="AT176" s="191" t="s">
        <v>546</v>
      </c>
      <c r="AU176" s="191" t="s">
        <v>82</v>
      </c>
      <c r="AY176" s="19" t="s">
        <v>146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154</v>
      </c>
      <c r="BM176" s="191" t="s">
        <v>1245</v>
      </c>
    </row>
    <row r="177" spans="1:65" s="13" customFormat="1">
      <c r="B177" s="198"/>
      <c r="C177" s="199"/>
      <c r="D177" s="200" t="s">
        <v>158</v>
      </c>
      <c r="E177" s="199"/>
      <c r="F177" s="202" t="s">
        <v>1246</v>
      </c>
      <c r="G177" s="199"/>
      <c r="H177" s="203">
        <v>18.739000000000001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158</v>
      </c>
      <c r="AU177" s="209" t="s">
        <v>82</v>
      </c>
      <c r="AV177" s="13" t="s">
        <v>82</v>
      </c>
      <c r="AW177" s="13" t="s">
        <v>4</v>
      </c>
      <c r="AX177" s="13" t="s">
        <v>80</v>
      </c>
      <c r="AY177" s="209" t="s">
        <v>146</v>
      </c>
    </row>
    <row r="178" spans="1:65" s="2" customFormat="1" ht="16.5" customHeight="1">
      <c r="A178" s="36"/>
      <c r="B178" s="37"/>
      <c r="C178" s="180" t="s">
        <v>290</v>
      </c>
      <c r="D178" s="180" t="s">
        <v>149</v>
      </c>
      <c r="E178" s="181" t="s">
        <v>1247</v>
      </c>
      <c r="F178" s="182" t="s">
        <v>1248</v>
      </c>
      <c r="G178" s="183" t="s">
        <v>179</v>
      </c>
      <c r="H178" s="184">
        <v>4</v>
      </c>
      <c r="I178" s="185"/>
      <c r="J178" s="186">
        <f>ROUND(I178*H178,2)</f>
        <v>0</v>
      </c>
      <c r="K178" s="182" t="s">
        <v>153</v>
      </c>
      <c r="L178" s="41"/>
      <c r="M178" s="187" t="s">
        <v>19</v>
      </c>
      <c r="N178" s="188" t="s">
        <v>43</v>
      </c>
      <c r="O178" s="66"/>
      <c r="P178" s="189">
        <f>O178*H178</f>
        <v>0</v>
      </c>
      <c r="Q178" s="189">
        <v>4.8999999999999998E-4</v>
      </c>
      <c r="R178" s="189">
        <f>Q178*H178</f>
        <v>1.9599999999999999E-3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154</v>
      </c>
      <c r="AT178" s="191" t="s">
        <v>149</v>
      </c>
      <c r="AU178" s="191" t="s">
        <v>82</v>
      </c>
      <c r="AY178" s="19" t="s">
        <v>146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80</v>
      </c>
      <c r="BK178" s="192">
        <f>ROUND(I178*H178,2)</f>
        <v>0</v>
      </c>
      <c r="BL178" s="19" t="s">
        <v>154</v>
      </c>
      <c r="BM178" s="191" t="s">
        <v>1249</v>
      </c>
    </row>
    <row r="179" spans="1:65" s="2" customFormat="1">
      <c r="A179" s="36"/>
      <c r="B179" s="37"/>
      <c r="C179" s="38"/>
      <c r="D179" s="193" t="s">
        <v>156</v>
      </c>
      <c r="E179" s="38"/>
      <c r="F179" s="194" t="s">
        <v>1250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156</v>
      </c>
      <c r="AU179" s="19" t="s">
        <v>82</v>
      </c>
    </row>
    <row r="180" spans="1:65" s="13" customFormat="1">
      <c r="B180" s="198"/>
      <c r="C180" s="199"/>
      <c r="D180" s="200" t="s">
        <v>158</v>
      </c>
      <c r="E180" s="201" t="s">
        <v>19</v>
      </c>
      <c r="F180" s="202" t="s">
        <v>1251</v>
      </c>
      <c r="G180" s="199"/>
      <c r="H180" s="203">
        <v>4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158</v>
      </c>
      <c r="AU180" s="209" t="s">
        <v>82</v>
      </c>
      <c r="AV180" s="13" t="s">
        <v>82</v>
      </c>
      <c r="AW180" s="13" t="s">
        <v>33</v>
      </c>
      <c r="AX180" s="13" t="s">
        <v>80</v>
      </c>
      <c r="AY180" s="209" t="s">
        <v>146</v>
      </c>
    </row>
    <row r="181" spans="1:65" s="12" customFormat="1" ht="22.9" customHeight="1">
      <c r="B181" s="164"/>
      <c r="C181" s="165"/>
      <c r="D181" s="166" t="s">
        <v>71</v>
      </c>
      <c r="E181" s="178" t="s">
        <v>171</v>
      </c>
      <c r="F181" s="178" t="s">
        <v>452</v>
      </c>
      <c r="G181" s="165"/>
      <c r="H181" s="165"/>
      <c r="I181" s="168"/>
      <c r="J181" s="179">
        <f>BK181</f>
        <v>0</v>
      </c>
      <c r="K181" s="165"/>
      <c r="L181" s="170"/>
      <c r="M181" s="171"/>
      <c r="N181" s="172"/>
      <c r="O181" s="172"/>
      <c r="P181" s="173">
        <f>SUM(P182:P187)</f>
        <v>0</v>
      </c>
      <c r="Q181" s="172"/>
      <c r="R181" s="173">
        <f>SUM(R182:R187)</f>
        <v>0.41</v>
      </c>
      <c r="S181" s="172"/>
      <c r="T181" s="174">
        <f>SUM(T182:T187)</f>
        <v>0</v>
      </c>
      <c r="AR181" s="175" t="s">
        <v>80</v>
      </c>
      <c r="AT181" s="176" t="s">
        <v>71</v>
      </c>
      <c r="AU181" s="176" t="s">
        <v>80</v>
      </c>
      <c r="AY181" s="175" t="s">
        <v>146</v>
      </c>
      <c r="BK181" s="177">
        <f>SUM(BK182:BK187)</f>
        <v>0</v>
      </c>
    </row>
    <row r="182" spans="1:65" s="2" customFormat="1" ht="16.5" customHeight="1">
      <c r="A182" s="36"/>
      <c r="B182" s="37"/>
      <c r="C182" s="180" t="s">
        <v>296</v>
      </c>
      <c r="D182" s="180" t="s">
        <v>149</v>
      </c>
      <c r="E182" s="181" t="s">
        <v>1252</v>
      </c>
      <c r="F182" s="182" t="s">
        <v>1253</v>
      </c>
      <c r="G182" s="183" t="s">
        <v>179</v>
      </c>
      <c r="H182" s="184">
        <v>69</v>
      </c>
      <c r="I182" s="185"/>
      <c r="J182" s="186">
        <f>ROUND(I182*H182,2)</f>
        <v>0</v>
      </c>
      <c r="K182" s="182" t="s">
        <v>153</v>
      </c>
      <c r="L182" s="41"/>
      <c r="M182" s="187" t="s">
        <v>19</v>
      </c>
      <c r="N182" s="188" t="s">
        <v>43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154</v>
      </c>
      <c r="AT182" s="191" t="s">
        <v>149</v>
      </c>
      <c r="AU182" s="191" t="s">
        <v>82</v>
      </c>
      <c r="AY182" s="19" t="s">
        <v>146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154</v>
      </c>
      <c r="BM182" s="191" t="s">
        <v>1254</v>
      </c>
    </row>
    <row r="183" spans="1:65" s="2" customFormat="1">
      <c r="A183" s="36"/>
      <c r="B183" s="37"/>
      <c r="C183" s="38"/>
      <c r="D183" s="193" t="s">
        <v>156</v>
      </c>
      <c r="E183" s="38"/>
      <c r="F183" s="194" t="s">
        <v>1255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156</v>
      </c>
      <c r="AU183" s="19" t="s">
        <v>82</v>
      </c>
    </row>
    <row r="184" spans="1:65" s="13" customFormat="1">
      <c r="B184" s="198"/>
      <c r="C184" s="199"/>
      <c r="D184" s="200" t="s">
        <v>158</v>
      </c>
      <c r="E184" s="201" t="s">
        <v>19</v>
      </c>
      <c r="F184" s="202" t="s">
        <v>1256</v>
      </c>
      <c r="G184" s="199"/>
      <c r="H184" s="203">
        <v>69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158</v>
      </c>
      <c r="AU184" s="209" t="s">
        <v>82</v>
      </c>
      <c r="AV184" s="13" t="s">
        <v>82</v>
      </c>
      <c r="AW184" s="13" t="s">
        <v>33</v>
      </c>
      <c r="AX184" s="13" t="s">
        <v>80</v>
      </c>
      <c r="AY184" s="209" t="s">
        <v>146</v>
      </c>
    </row>
    <row r="185" spans="1:65" s="2" customFormat="1" ht="16.5" customHeight="1">
      <c r="A185" s="36"/>
      <c r="B185" s="37"/>
      <c r="C185" s="180" t="s">
        <v>304</v>
      </c>
      <c r="D185" s="180" t="s">
        <v>149</v>
      </c>
      <c r="E185" s="181" t="s">
        <v>1257</v>
      </c>
      <c r="F185" s="182" t="s">
        <v>1258</v>
      </c>
      <c r="G185" s="183" t="s">
        <v>369</v>
      </c>
      <c r="H185" s="184">
        <v>1</v>
      </c>
      <c r="I185" s="185"/>
      <c r="J185" s="186">
        <f>ROUND(I185*H185,2)</f>
        <v>0</v>
      </c>
      <c r="K185" s="182" t="s">
        <v>153</v>
      </c>
      <c r="L185" s="41"/>
      <c r="M185" s="187" t="s">
        <v>19</v>
      </c>
      <c r="N185" s="188" t="s">
        <v>43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154</v>
      </c>
      <c r="AT185" s="191" t="s">
        <v>149</v>
      </c>
      <c r="AU185" s="191" t="s">
        <v>82</v>
      </c>
      <c r="AY185" s="19" t="s">
        <v>146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154</v>
      </c>
      <c r="BM185" s="191" t="s">
        <v>1259</v>
      </c>
    </row>
    <row r="186" spans="1:65" s="2" customFormat="1">
      <c r="A186" s="36"/>
      <c r="B186" s="37"/>
      <c r="C186" s="38"/>
      <c r="D186" s="193" t="s">
        <v>156</v>
      </c>
      <c r="E186" s="38"/>
      <c r="F186" s="194" t="s">
        <v>1260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156</v>
      </c>
      <c r="AU186" s="19" t="s">
        <v>82</v>
      </c>
    </row>
    <row r="187" spans="1:65" s="2" customFormat="1" ht="21.75" customHeight="1">
      <c r="A187" s="36"/>
      <c r="B187" s="37"/>
      <c r="C187" s="226" t="s">
        <v>312</v>
      </c>
      <c r="D187" s="226" t="s">
        <v>546</v>
      </c>
      <c r="E187" s="227" t="s">
        <v>1261</v>
      </c>
      <c r="F187" s="228" t="s">
        <v>1262</v>
      </c>
      <c r="G187" s="229" t="s">
        <v>369</v>
      </c>
      <c r="H187" s="230">
        <v>1</v>
      </c>
      <c r="I187" s="231"/>
      <c r="J187" s="232">
        <f>ROUND(I187*H187,2)</f>
        <v>0</v>
      </c>
      <c r="K187" s="228" t="s">
        <v>19</v>
      </c>
      <c r="L187" s="233"/>
      <c r="M187" s="234" t="s">
        <v>19</v>
      </c>
      <c r="N187" s="235" t="s">
        <v>43</v>
      </c>
      <c r="O187" s="66"/>
      <c r="P187" s="189">
        <f>O187*H187</f>
        <v>0</v>
      </c>
      <c r="Q187" s="189">
        <v>0.41</v>
      </c>
      <c r="R187" s="189">
        <f>Q187*H187</f>
        <v>0.41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201</v>
      </c>
      <c r="AT187" s="191" t="s">
        <v>546</v>
      </c>
      <c r="AU187" s="191" t="s">
        <v>82</v>
      </c>
      <c r="AY187" s="19" t="s">
        <v>146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80</v>
      </c>
      <c r="BK187" s="192">
        <f>ROUND(I187*H187,2)</f>
        <v>0</v>
      </c>
      <c r="BL187" s="19" t="s">
        <v>154</v>
      </c>
      <c r="BM187" s="191" t="s">
        <v>1263</v>
      </c>
    </row>
    <row r="188" spans="1:65" s="12" customFormat="1" ht="22.9" customHeight="1">
      <c r="B188" s="164"/>
      <c r="C188" s="165"/>
      <c r="D188" s="166" t="s">
        <v>71</v>
      </c>
      <c r="E188" s="178" t="s">
        <v>154</v>
      </c>
      <c r="F188" s="178" t="s">
        <v>493</v>
      </c>
      <c r="G188" s="165"/>
      <c r="H188" s="165"/>
      <c r="I188" s="168"/>
      <c r="J188" s="179">
        <f>BK188</f>
        <v>0</v>
      </c>
      <c r="K188" s="165"/>
      <c r="L188" s="170"/>
      <c r="M188" s="171"/>
      <c r="N188" s="172"/>
      <c r="O188" s="172"/>
      <c r="P188" s="173">
        <f>SUM(P189:P206)</f>
        <v>0</v>
      </c>
      <c r="Q188" s="172"/>
      <c r="R188" s="173">
        <f>SUM(R189:R206)</f>
        <v>3.2945870000000002E-2</v>
      </c>
      <c r="S188" s="172"/>
      <c r="T188" s="174">
        <f>SUM(T189:T206)</f>
        <v>0</v>
      </c>
      <c r="AR188" s="175" t="s">
        <v>80</v>
      </c>
      <c r="AT188" s="176" t="s">
        <v>71</v>
      </c>
      <c r="AU188" s="176" t="s">
        <v>80</v>
      </c>
      <c r="AY188" s="175" t="s">
        <v>146</v>
      </c>
      <c r="BK188" s="177">
        <f>SUM(BK189:BK206)</f>
        <v>0</v>
      </c>
    </row>
    <row r="189" spans="1:65" s="2" customFormat="1" ht="16.5" customHeight="1">
      <c r="A189" s="36"/>
      <c r="B189" s="37"/>
      <c r="C189" s="180" t="s">
        <v>318</v>
      </c>
      <c r="D189" s="180" t="s">
        <v>149</v>
      </c>
      <c r="E189" s="181" t="s">
        <v>1264</v>
      </c>
      <c r="F189" s="182" t="s">
        <v>1265</v>
      </c>
      <c r="G189" s="183" t="s">
        <v>166</v>
      </c>
      <c r="H189" s="184">
        <v>4.32</v>
      </c>
      <c r="I189" s="185"/>
      <c r="J189" s="186">
        <f>ROUND(I189*H189,2)</f>
        <v>0</v>
      </c>
      <c r="K189" s="182" t="s">
        <v>153</v>
      </c>
      <c r="L189" s="41"/>
      <c r="M189" s="187" t="s">
        <v>19</v>
      </c>
      <c r="N189" s="188" t="s">
        <v>43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154</v>
      </c>
      <c r="AT189" s="191" t="s">
        <v>149</v>
      </c>
      <c r="AU189" s="191" t="s">
        <v>82</v>
      </c>
      <c r="AY189" s="19" t="s">
        <v>146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154</v>
      </c>
      <c r="BM189" s="191" t="s">
        <v>1266</v>
      </c>
    </row>
    <row r="190" spans="1:65" s="2" customFormat="1">
      <c r="A190" s="36"/>
      <c r="B190" s="37"/>
      <c r="C190" s="38"/>
      <c r="D190" s="193" t="s">
        <v>156</v>
      </c>
      <c r="E190" s="38"/>
      <c r="F190" s="194" t="s">
        <v>1267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156</v>
      </c>
      <c r="AU190" s="19" t="s">
        <v>82</v>
      </c>
    </row>
    <row r="191" spans="1:65" s="13" customFormat="1">
      <c r="B191" s="198"/>
      <c r="C191" s="199"/>
      <c r="D191" s="200" t="s">
        <v>158</v>
      </c>
      <c r="E191" s="201" t="s">
        <v>19</v>
      </c>
      <c r="F191" s="202" t="s">
        <v>1268</v>
      </c>
      <c r="G191" s="199"/>
      <c r="H191" s="203">
        <v>3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158</v>
      </c>
      <c r="AU191" s="209" t="s">
        <v>82</v>
      </c>
      <c r="AV191" s="13" t="s">
        <v>82</v>
      </c>
      <c r="AW191" s="13" t="s">
        <v>33</v>
      </c>
      <c r="AX191" s="13" t="s">
        <v>72</v>
      </c>
      <c r="AY191" s="209" t="s">
        <v>146</v>
      </c>
    </row>
    <row r="192" spans="1:65" s="13" customFormat="1">
      <c r="B192" s="198"/>
      <c r="C192" s="199"/>
      <c r="D192" s="200" t="s">
        <v>158</v>
      </c>
      <c r="E192" s="201" t="s">
        <v>19</v>
      </c>
      <c r="F192" s="202" t="s">
        <v>1230</v>
      </c>
      <c r="G192" s="199"/>
      <c r="H192" s="203">
        <v>1</v>
      </c>
      <c r="I192" s="204"/>
      <c r="J192" s="199"/>
      <c r="K192" s="199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158</v>
      </c>
      <c r="AU192" s="209" t="s">
        <v>82</v>
      </c>
      <c r="AV192" s="13" t="s">
        <v>82</v>
      </c>
      <c r="AW192" s="13" t="s">
        <v>33</v>
      </c>
      <c r="AX192" s="13" t="s">
        <v>72</v>
      </c>
      <c r="AY192" s="209" t="s">
        <v>146</v>
      </c>
    </row>
    <row r="193" spans="1:65" s="13" customFormat="1">
      <c r="B193" s="198"/>
      <c r="C193" s="199"/>
      <c r="D193" s="200" t="s">
        <v>158</v>
      </c>
      <c r="E193" s="201" t="s">
        <v>19</v>
      </c>
      <c r="F193" s="202" t="s">
        <v>1269</v>
      </c>
      <c r="G193" s="199"/>
      <c r="H193" s="203">
        <v>0.32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158</v>
      </c>
      <c r="AU193" s="209" t="s">
        <v>82</v>
      </c>
      <c r="AV193" s="13" t="s">
        <v>82</v>
      </c>
      <c r="AW193" s="13" t="s">
        <v>33</v>
      </c>
      <c r="AX193" s="13" t="s">
        <v>72</v>
      </c>
      <c r="AY193" s="209" t="s">
        <v>146</v>
      </c>
    </row>
    <row r="194" spans="1:65" s="14" customFormat="1">
      <c r="B194" s="210"/>
      <c r="C194" s="211"/>
      <c r="D194" s="200" t="s">
        <v>158</v>
      </c>
      <c r="E194" s="212" t="s">
        <v>19</v>
      </c>
      <c r="F194" s="213" t="s">
        <v>161</v>
      </c>
      <c r="G194" s="211"/>
      <c r="H194" s="214">
        <v>4.32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158</v>
      </c>
      <c r="AU194" s="220" t="s">
        <v>82</v>
      </c>
      <c r="AV194" s="14" t="s">
        <v>154</v>
      </c>
      <c r="AW194" s="14" t="s">
        <v>33</v>
      </c>
      <c r="AX194" s="14" t="s">
        <v>80</v>
      </c>
      <c r="AY194" s="220" t="s">
        <v>146</v>
      </c>
    </row>
    <row r="195" spans="1:65" s="2" customFormat="1" ht="16.5" customHeight="1">
      <c r="A195" s="36"/>
      <c r="B195" s="37"/>
      <c r="C195" s="180" t="s">
        <v>324</v>
      </c>
      <c r="D195" s="180" t="s">
        <v>149</v>
      </c>
      <c r="E195" s="181" t="s">
        <v>1270</v>
      </c>
      <c r="F195" s="182" t="s">
        <v>1271</v>
      </c>
      <c r="G195" s="183" t="s">
        <v>166</v>
      </c>
      <c r="H195" s="184">
        <v>7.92</v>
      </c>
      <c r="I195" s="185"/>
      <c r="J195" s="186">
        <f>ROUND(I195*H195,2)</f>
        <v>0</v>
      </c>
      <c r="K195" s="182" t="s">
        <v>153</v>
      </c>
      <c r="L195" s="41"/>
      <c r="M195" s="187" t="s">
        <v>19</v>
      </c>
      <c r="N195" s="188" t="s">
        <v>43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154</v>
      </c>
      <c r="AT195" s="191" t="s">
        <v>149</v>
      </c>
      <c r="AU195" s="191" t="s">
        <v>82</v>
      </c>
      <c r="AY195" s="19" t="s">
        <v>146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154</v>
      </c>
      <c r="BM195" s="191" t="s">
        <v>1272</v>
      </c>
    </row>
    <row r="196" spans="1:65" s="2" customFormat="1">
      <c r="A196" s="36"/>
      <c r="B196" s="37"/>
      <c r="C196" s="38"/>
      <c r="D196" s="193" t="s">
        <v>156</v>
      </c>
      <c r="E196" s="38"/>
      <c r="F196" s="194" t="s">
        <v>1273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156</v>
      </c>
      <c r="AU196" s="19" t="s">
        <v>82</v>
      </c>
    </row>
    <row r="197" spans="1:65" s="13" customFormat="1">
      <c r="B197" s="198"/>
      <c r="C197" s="199"/>
      <c r="D197" s="200" t="s">
        <v>158</v>
      </c>
      <c r="E197" s="201" t="s">
        <v>19</v>
      </c>
      <c r="F197" s="202" t="s">
        <v>1274</v>
      </c>
      <c r="G197" s="199"/>
      <c r="H197" s="203">
        <v>5.52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158</v>
      </c>
      <c r="AU197" s="209" t="s">
        <v>82</v>
      </c>
      <c r="AV197" s="13" t="s">
        <v>82</v>
      </c>
      <c r="AW197" s="13" t="s">
        <v>33</v>
      </c>
      <c r="AX197" s="13" t="s">
        <v>72</v>
      </c>
      <c r="AY197" s="209" t="s">
        <v>146</v>
      </c>
    </row>
    <row r="198" spans="1:65" s="13" customFormat="1">
      <c r="B198" s="198"/>
      <c r="C198" s="199"/>
      <c r="D198" s="200" t="s">
        <v>158</v>
      </c>
      <c r="E198" s="201" t="s">
        <v>19</v>
      </c>
      <c r="F198" s="202" t="s">
        <v>1275</v>
      </c>
      <c r="G198" s="199"/>
      <c r="H198" s="203">
        <v>2.4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158</v>
      </c>
      <c r="AU198" s="209" t="s">
        <v>82</v>
      </c>
      <c r="AV198" s="13" t="s">
        <v>82</v>
      </c>
      <c r="AW198" s="13" t="s">
        <v>33</v>
      </c>
      <c r="AX198" s="13" t="s">
        <v>72</v>
      </c>
      <c r="AY198" s="209" t="s">
        <v>146</v>
      </c>
    </row>
    <row r="199" spans="1:65" s="14" customFormat="1">
      <c r="B199" s="210"/>
      <c r="C199" s="211"/>
      <c r="D199" s="200" t="s">
        <v>158</v>
      </c>
      <c r="E199" s="212" t="s">
        <v>19</v>
      </c>
      <c r="F199" s="213" t="s">
        <v>161</v>
      </c>
      <c r="G199" s="211"/>
      <c r="H199" s="214">
        <v>7.92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158</v>
      </c>
      <c r="AU199" s="220" t="s">
        <v>82</v>
      </c>
      <c r="AV199" s="14" t="s">
        <v>154</v>
      </c>
      <c r="AW199" s="14" t="s">
        <v>33</v>
      </c>
      <c r="AX199" s="14" t="s">
        <v>80</v>
      </c>
      <c r="AY199" s="220" t="s">
        <v>146</v>
      </c>
    </row>
    <row r="200" spans="1:65" s="2" customFormat="1" ht="24.2" customHeight="1">
      <c r="A200" s="36"/>
      <c r="B200" s="37"/>
      <c r="C200" s="180" t="s">
        <v>329</v>
      </c>
      <c r="D200" s="180" t="s">
        <v>149</v>
      </c>
      <c r="E200" s="181" t="s">
        <v>1276</v>
      </c>
      <c r="F200" s="182" t="s">
        <v>1277</v>
      </c>
      <c r="G200" s="183" t="s">
        <v>166</v>
      </c>
      <c r="H200" s="184">
        <v>1.06</v>
      </c>
      <c r="I200" s="185"/>
      <c r="J200" s="186">
        <f>ROUND(I200*H200,2)</f>
        <v>0</v>
      </c>
      <c r="K200" s="182" t="s">
        <v>153</v>
      </c>
      <c r="L200" s="41"/>
      <c r="M200" s="187" t="s">
        <v>19</v>
      </c>
      <c r="N200" s="188" t="s">
        <v>43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154</v>
      </c>
      <c r="AT200" s="191" t="s">
        <v>149</v>
      </c>
      <c r="AU200" s="191" t="s">
        <v>82</v>
      </c>
      <c r="AY200" s="19" t="s">
        <v>146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80</v>
      </c>
      <c r="BK200" s="192">
        <f>ROUND(I200*H200,2)</f>
        <v>0</v>
      </c>
      <c r="BL200" s="19" t="s">
        <v>154</v>
      </c>
      <c r="BM200" s="191" t="s">
        <v>1278</v>
      </c>
    </row>
    <row r="201" spans="1:65" s="2" customFormat="1">
      <c r="A201" s="36"/>
      <c r="B201" s="37"/>
      <c r="C201" s="38"/>
      <c r="D201" s="193" t="s">
        <v>156</v>
      </c>
      <c r="E201" s="38"/>
      <c r="F201" s="194" t="s">
        <v>1279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156</v>
      </c>
      <c r="AU201" s="19" t="s">
        <v>82</v>
      </c>
    </row>
    <row r="202" spans="1:65" s="13" customFormat="1">
      <c r="B202" s="198"/>
      <c r="C202" s="199"/>
      <c r="D202" s="200" t="s">
        <v>158</v>
      </c>
      <c r="E202" s="201" t="s">
        <v>19</v>
      </c>
      <c r="F202" s="202" t="s">
        <v>1280</v>
      </c>
      <c r="G202" s="199"/>
      <c r="H202" s="203">
        <v>1.06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158</v>
      </c>
      <c r="AU202" s="209" t="s">
        <v>82</v>
      </c>
      <c r="AV202" s="13" t="s">
        <v>82</v>
      </c>
      <c r="AW202" s="13" t="s">
        <v>33</v>
      </c>
      <c r="AX202" s="13" t="s">
        <v>80</v>
      </c>
      <c r="AY202" s="209" t="s">
        <v>146</v>
      </c>
    </row>
    <row r="203" spans="1:65" s="2" customFormat="1" ht="16.5" customHeight="1">
      <c r="A203" s="36"/>
      <c r="B203" s="37"/>
      <c r="C203" s="180" t="s">
        <v>335</v>
      </c>
      <c r="D203" s="180" t="s">
        <v>149</v>
      </c>
      <c r="E203" s="181" t="s">
        <v>1281</v>
      </c>
      <c r="F203" s="182" t="s">
        <v>1282</v>
      </c>
      <c r="G203" s="183" t="s">
        <v>233</v>
      </c>
      <c r="H203" s="184">
        <v>3.1E-2</v>
      </c>
      <c r="I203" s="185"/>
      <c r="J203" s="186">
        <f>ROUND(I203*H203,2)</f>
        <v>0</v>
      </c>
      <c r="K203" s="182" t="s">
        <v>153</v>
      </c>
      <c r="L203" s="41"/>
      <c r="M203" s="187" t="s">
        <v>19</v>
      </c>
      <c r="N203" s="188" t="s">
        <v>43</v>
      </c>
      <c r="O203" s="66"/>
      <c r="P203" s="189">
        <f>O203*H203</f>
        <v>0</v>
      </c>
      <c r="Q203" s="189">
        <v>1.06277</v>
      </c>
      <c r="R203" s="189">
        <f>Q203*H203</f>
        <v>3.2945870000000002E-2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154</v>
      </c>
      <c r="AT203" s="191" t="s">
        <v>149</v>
      </c>
      <c r="AU203" s="191" t="s">
        <v>82</v>
      </c>
      <c r="AY203" s="19" t="s">
        <v>146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154</v>
      </c>
      <c r="BM203" s="191" t="s">
        <v>1283</v>
      </c>
    </row>
    <row r="204" spans="1:65" s="2" customFormat="1">
      <c r="A204" s="36"/>
      <c r="B204" s="37"/>
      <c r="C204" s="38"/>
      <c r="D204" s="193" t="s">
        <v>156</v>
      </c>
      <c r="E204" s="38"/>
      <c r="F204" s="194" t="s">
        <v>1284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156</v>
      </c>
      <c r="AU204" s="19" t="s">
        <v>82</v>
      </c>
    </row>
    <row r="205" spans="1:65" s="15" customFormat="1">
      <c r="B205" s="236"/>
      <c r="C205" s="237"/>
      <c r="D205" s="200" t="s">
        <v>158</v>
      </c>
      <c r="E205" s="238" t="s">
        <v>19</v>
      </c>
      <c r="F205" s="239" t="s">
        <v>1285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158</v>
      </c>
      <c r="AU205" s="245" t="s">
        <v>82</v>
      </c>
      <c r="AV205" s="15" t="s">
        <v>80</v>
      </c>
      <c r="AW205" s="15" t="s">
        <v>33</v>
      </c>
      <c r="AX205" s="15" t="s">
        <v>72</v>
      </c>
      <c r="AY205" s="245" t="s">
        <v>146</v>
      </c>
    </row>
    <row r="206" spans="1:65" s="13" customFormat="1">
      <c r="B206" s="198"/>
      <c r="C206" s="199"/>
      <c r="D206" s="200" t="s">
        <v>158</v>
      </c>
      <c r="E206" s="201" t="s">
        <v>19</v>
      </c>
      <c r="F206" s="202" t="s">
        <v>1286</v>
      </c>
      <c r="G206" s="199"/>
      <c r="H206" s="203">
        <v>3.1E-2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158</v>
      </c>
      <c r="AU206" s="209" t="s">
        <v>82</v>
      </c>
      <c r="AV206" s="13" t="s">
        <v>82</v>
      </c>
      <c r="AW206" s="13" t="s">
        <v>33</v>
      </c>
      <c r="AX206" s="13" t="s">
        <v>80</v>
      </c>
      <c r="AY206" s="209" t="s">
        <v>146</v>
      </c>
    </row>
    <row r="207" spans="1:65" s="12" customFormat="1" ht="22.9" customHeight="1">
      <c r="B207" s="164"/>
      <c r="C207" s="165"/>
      <c r="D207" s="166" t="s">
        <v>71</v>
      </c>
      <c r="E207" s="178" t="s">
        <v>183</v>
      </c>
      <c r="F207" s="178" t="s">
        <v>513</v>
      </c>
      <c r="G207" s="165"/>
      <c r="H207" s="165"/>
      <c r="I207" s="168"/>
      <c r="J207" s="179">
        <f>BK207</f>
        <v>0</v>
      </c>
      <c r="K207" s="165"/>
      <c r="L207" s="170"/>
      <c r="M207" s="171"/>
      <c r="N207" s="172"/>
      <c r="O207" s="172"/>
      <c r="P207" s="173">
        <f>SUM(P208:P210)</f>
        <v>0</v>
      </c>
      <c r="Q207" s="172"/>
      <c r="R207" s="173">
        <f>SUM(R208:R210)</f>
        <v>2.0745</v>
      </c>
      <c r="S207" s="172"/>
      <c r="T207" s="174">
        <f>SUM(T208:T210)</f>
        <v>0</v>
      </c>
      <c r="AR207" s="175" t="s">
        <v>80</v>
      </c>
      <c r="AT207" s="176" t="s">
        <v>71</v>
      </c>
      <c r="AU207" s="176" t="s">
        <v>80</v>
      </c>
      <c r="AY207" s="175" t="s">
        <v>146</v>
      </c>
      <c r="BK207" s="177">
        <f>SUM(BK208:BK210)</f>
        <v>0</v>
      </c>
    </row>
    <row r="208" spans="1:65" s="2" customFormat="1" ht="24.2" customHeight="1">
      <c r="A208" s="36"/>
      <c r="B208" s="37"/>
      <c r="C208" s="180" t="s">
        <v>342</v>
      </c>
      <c r="D208" s="180" t="s">
        <v>149</v>
      </c>
      <c r="E208" s="181" t="s">
        <v>1287</v>
      </c>
      <c r="F208" s="182" t="s">
        <v>1288</v>
      </c>
      <c r="G208" s="183" t="s">
        <v>152</v>
      </c>
      <c r="H208" s="184">
        <v>10</v>
      </c>
      <c r="I208" s="185"/>
      <c r="J208" s="186">
        <f>ROUND(I208*H208,2)</f>
        <v>0</v>
      </c>
      <c r="K208" s="182" t="s">
        <v>153</v>
      </c>
      <c r="L208" s="41"/>
      <c r="M208" s="187" t="s">
        <v>19</v>
      </c>
      <c r="N208" s="188" t="s">
        <v>43</v>
      </c>
      <c r="O208" s="66"/>
      <c r="P208" s="189">
        <f>O208*H208</f>
        <v>0</v>
      </c>
      <c r="Q208" s="189">
        <v>0.20745</v>
      </c>
      <c r="R208" s="189">
        <f>Q208*H208</f>
        <v>2.0745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154</v>
      </c>
      <c r="AT208" s="191" t="s">
        <v>149</v>
      </c>
      <c r="AU208" s="191" t="s">
        <v>82</v>
      </c>
      <c r="AY208" s="19" t="s">
        <v>146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80</v>
      </c>
      <c r="BK208" s="192">
        <f>ROUND(I208*H208,2)</f>
        <v>0</v>
      </c>
      <c r="BL208" s="19" t="s">
        <v>154</v>
      </c>
      <c r="BM208" s="191" t="s">
        <v>1289</v>
      </c>
    </row>
    <row r="209" spans="1:65" s="2" customFormat="1">
      <c r="A209" s="36"/>
      <c r="B209" s="37"/>
      <c r="C209" s="38"/>
      <c r="D209" s="193" t="s">
        <v>156</v>
      </c>
      <c r="E209" s="38"/>
      <c r="F209" s="194" t="s">
        <v>1290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156</v>
      </c>
      <c r="AU209" s="19" t="s">
        <v>82</v>
      </c>
    </row>
    <row r="210" spans="1:65" s="13" customFormat="1">
      <c r="B210" s="198"/>
      <c r="C210" s="199"/>
      <c r="D210" s="200" t="s">
        <v>158</v>
      </c>
      <c r="E210" s="201" t="s">
        <v>19</v>
      </c>
      <c r="F210" s="202" t="s">
        <v>1162</v>
      </c>
      <c r="G210" s="199"/>
      <c r="H210" s="203">
        <v>10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158</v>
      </c>
      <c r="AU210" s="209" t="s">
        <v>82</v>
      </c>
      <c r="AV210" s="13" t="s">
        <v>82</v>
      </c>
      <c r="AW210" s="13" t="s">
        <v>33</v>
      </c>
      <c r="AX210" s="13" t="s">
        <v>80</v>
      </c>
      <c r="AY210" s="209" t="s">
        <v>146</v>
      </c>
    </row>
    <row r="211" spans="1:65" s="12" customFormat="1" ht="22.9" customHeight="1">
      <c r="B211" s="164"/>
      <c r="C211" s="165"/>
      <c r="D211" s="166" t="s">
        <v>71</v>
      </c>
      <c r="E211" s="178" t="s">
        <v>147</v>
      </c>
      <c r="F211" s="178" t="s">
        <v>148</v>
      </c>
      <c r="G211" s="165"/>
      <c r="H211" s="165"/>
      <c r="I211" s="168"/>
      <c r="J211" s="179">
        <f>BK211</f>
        <v>0</v>
      </c>
      <c r="K211" s="165"/>
      <c r="L211" s="170"/>
      <c r="M211" s="171"/>
      <c r="N211" s="172"/>
      <c r="O211" s="172"/>
      <c r="P211" s="173">
        <f>SUM(P212:P215)</f>
        <v>0</v>
      </c>
      <c r="Q211" s="172"/>
      <c r="R211" s="173">
        <f>SUM(R212:R215)</f>
        <v>0</v>
      </c>
      <c r="S211" s="172"/>
      <c r="T211" s="174">
        <f>SUM(T212:T215)</f>
        <v>0</v>
      </c>
      <c r="AR211" s="175" t="s">
        <v>80</v>
      </c>
      <c r="AT211" s="176" t="s">
        <v>71</v>
      </c>
      <c r="AU211" s="176" t="s">
        <v>80</v>
      </c>
      <c r="AY211" s="175" t="s">
        <v>146</v>
      </c>
      <c r="BK211" s="177">
        <f>SUM(BK212:BK215)</f>
        <v>0</v>
      </c>
    </row>
    <row r="212" spans="1:65" s="2" customFormat="1" ht="16.5" customHeight="1">
      <c r="A212" s="36"/>
      <c r="B212" s="37"/>
      <c r="C212" s="180" t="s">
        <v>347</v>
      </c>
      <c r="D212" s="180" t="s">
        <v>149</v>
      </c>
      <c r="E212" s="181" t="s">
        <v>1291</v>
      </c>
      <c r="F212" s="182" t="s">
        <v>1292</v>
      </c>
      <c r="G212" s="183" t="s">
        <v>166</v>
      </c>
      <c r="H212" s="184">
        <v>2.3079999999999998</v>
      </c>
      <c r="I212" s="185"/>
      <c r="J212" s="186">
        <f>ROUND(I212*H212,2)</f>
        <v>0</v>
      </c>
      <c r="K212" s="182" t="s">
        <v>19</v>
      </c>
      <c r="L212" s="41"/>
      <c r="M212" s="187" t="s">
        <v>19</v>
      </c>
      <c r="N212" s="188" t="s">
        <v>43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154</v>
      </c>
      <c r="AT212" s="191" t="s">
        <v>149</v>
      </c>
      <c r="AU212" s="191" t="s">
        <v>82</v>
      </c>
      <c r="AY212" s="19" t="s">
        <v>146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154</v>
      </c>
      <c r="BM212" s="191" t="s">
        <v>1293</v>
      </c>
    </row>
    <row r="213" spans="1:65" s="13" customFormat="1">
      <c r="B213" s="198"/>
      <c r="C213" s="199"/>
      <c r="D213" s="200" t="s">
        <v>158</v>
      </c>
      <c r="E213" s="201" t="s">
        <v>19</v>
      </c>
      <c r="F213" s="202" t="s">
        <v>1294</v>
      </c>
      <c r="G213" s="199"/>
      <c r="H213" s="203">
        <v>2.2400000000000002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158</v>
      </c>
      <c r="AU213" s="209" t="s">
        <v>82</v>
      </c>
      <c r="AV213" s="13" t="s">
        <v>82</v>
      </c>
      <c r="AW213" s="13" t="s">
        <v>33</v>
      </c>
      <c r="AX213" s="13" t="s">
        <v>72</v>
      </c>
      <c r="AY213" s="209" t="s">
        <v>146</v>
      </c>
    </row>
    <row r="214" spans="1:65" s="13" customFormat="1">
      <c r="B214" s="198"/>
      <c r="C214" s="199"/>
      <c r="D214" s="200" t="s">
        <v>158</v>
      </c>
      <c r="E214" s="201" t="s">
        <v>19</v>
      </c>
      <c r="F214" s="202" t="s">
        <v>1295</v>
      </c>
      <c r="G214" s="199"/>
      <c r="H214" s="203">
        <v>6.8000000000000005E-2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158</v>
      </c>
      <c r="AU214" s="209" t="s">
        <v>82</v>
      </c>
      <c r="AV214" s="13" t="s">
        <v>82</v>
      </c>
      <c r="AW214" s="13" t="s">
        <v>33</v>
      </c>
      <c r="AX214" s="13" t="s">
        <v>72</v>
      </c>
      <c r="AY214" s="209" t="s">
        <v>146</v>
      </c>
    </row>
    <row r="215" spans="1:65" s="14" customFormat="1">
      <c r="B215" s="210"/>
      <c r="C215" s="211"/>
      <c r="D215" s="200" t="s">
        <v>158</v>
      </c>
      <c r="E215" s="212" t="s">
        <v>19</v>
      </c>
      <c r="F215" s="213" t="s">
        <v>161</v>
      </c>
      <c r="G215" s="211"/>
      <c r="H215" s="214">
        <v>2.3079999999999998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158</v>
      </c>
      <c r="AU215" s="220" t="s">
        <v>82</v>
      </c>
      <c r="AV215" s="14" t="s">
        <v>154</v>
      </c>
      <c r="AW215" s="14" t="s">
        <v>33</v>
      </c>
      <c r="AX215" s="14" t="s">
        <v>80</v>
      </c>
      <c r="AY215" s="220" t="s">
        <v>146</v>
      </c>
    </row>
    <row r="216" spans="1:65" s="12" customFormat="1" ht="22.9" customHeight="1">
      <c r="B216" s="164"/>
      <c r="C216" s="165"/>
      <c r="D216" s="166" t="s">
        <v>71</v>
      </c>
      <c r="E216" s="178" t="s">
        <v>201</v>
      </c>
      <c r="F216" s="178" t="s">
        <v>1296</v>
      </c>
      <c r="G216" s="165"/>
      <c r="H216" s="165"/>
      <c r="I216" s="168"/>
      <c r="J216" s="179">
        <f>BK216</f>
        <v>0</v>
      </c>
      <c r="K216" s="165"/>
      <c r="L216" s="170"/>
      <c r="M216" s="171"/>
      <c r="N216" s="172"/>
      <c r="O216" s="172"/>
      <c r="P216" s="173">
        <f>SUM(P217:P275)</f>
        <v>0</v>
      </c>
      <c r="Q216" s="172"/>
      <c r="R216" s="173">
        <f>SUM(R217:R275)</f>
        <v>15.613847499999999</v>
      </c>
      <c r="S216" s="172"/>
      <c r="T216" s="174">
        <f>SUM(T217:T275)</f>
        <v>0</v>
      </c>
      <c r="AR216" s="175" t="s">
        <v>80</v>
      </c>
      <c r="AT216" s="176" t="s">
        <v>71</v>
      </c>
      <c r="AU216" s="176" t="s">
        <v>80</v>
      </c>
      <c r="AY216" s="175" t="s">
        <v>146</v>
      </c>
      <c r="BK216" s="177">
        <f>SUM(BK217:BK275)</f>
        <v>0</v>
      </c>
    </row>
    <row r="217" spans="1:65" s="2" customFormat="1" ht="24.2" customHeight="1">
      <c r="A217" s="36"/>
      <c r="B217" s="37"/>
      <c r="C217" s="180" t="s">
        <v>354</v>
      </c>
      <c r="D217" s="180" t="s">
        <v>149</v>
      </c>
      <c r="E217" s="181" t="s">
        <v>1297</v>
      </c>
      <c r="F217" s="182" t="s">
        <v>1298</v>
      </c>
      <c r="G217" s="183" t="s">
        <v>179</v>
      </c>
      <c r="H217" s="184">
        <v>30</v>
      </c>
      <c r="I217" s="185"/>
      <c r="J217" s="186">
        <f>ROUND(I217*H217,2)</f>
        <v>0</v>
      </c>
      <c r="K217" s="182" t="s">
        <v>153</v>
      </c>
      <c r="L217" s="41"/>
      <c r="M217" s="187" t="s">
        <v>19</v>
      </c>
      <c r="N217" s="188" t="s">
        <v>43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154</v>
      </c>
      <c r="AT217" s="191" t="s">
        <v>149</v>
      </c>
      <c r="AU217" s="191" t="s">
        <v>82</v>
      </c>
      <c r="AY217" s="19" t="s">
        <v>146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154</v>
      </c>
      <c r="BM217" s="191" t="s">
        <v>1299</v>
      </c>
    </row>
    <row r="218" spans="1:65" s="2" customFormat="1">
      <c r="A218" s="36"/>
      <c r="B218" s="37"/>
      <c r="C218" s="38"/>
      <c r="D218" s="193" t="s">
        <v>156</v>
      </c>
      <c r="E218" s="38"/>
      <c r="F218" s="194" t="s">
        <v>1300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156</v>
      </c>
      <c r="AU218" s="19" t="s">
        <v>82</v>
      </c>
    </row>
    <row r="219" spans="1:65" s="2" customFormat="1" ht="16.5" customHeight="1">
      <c r="A219" s="36"/>
      <c r="B219" s="37"/>
      <c r="C219" s="226" t="s">
        <v>359</v>
      </c>
      <c r="D219" s="226" t="s">
        <v>546</v>
      </c>
      <c r="E219" s="227" t="s">
        <v>1301</v>
      </c>
      <c r="F219" s="228" t="s">
        <v>1302</v>
      </c>
      <c r="G219" s="229" t="s">
        <v>179</v>
      </c>
      <c r="H219" s="230">
        <v>30.45</v>
      </c>
      <c r="I219" s="231"/>
      <c r="J219" s="232">
        <f>ROUND(I219*H219,2)</f>
        <v>0</v>
      </c>
      <c r="K219" s="228" t="s">
        <v>19</v>
      </c>
      <c r="L219" s="233"/>
      <c r="M219" s="234" t="s">
        <v>19</v>
      </c>
      <c r="N219" s="235" t="s">
        <v>43</v>
      </c>
      <c r="O219" s="66"/>
      <c r="P219" s="189">
        <f>O219*H219</f>
        <v>0</v>
      </c>
      <c r="Q219" s="189">
        <v>4.4999999999999999E-4</v>
      </c>
      <c r="R219" s="189">
        <f>Q219*H219</f>
        <v>1.3702499999999999E-2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201</v>
      </c>
      <c r="AT219" s="191" t="s">
        <v>546</v>
      </c>
      <c r="AU219" s="191" t="s">
        <v>82</v>
      </c>
      <c r="AY219" s="19" t="s">
        <v>146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154</v>
      </c>
      <c r="BM219" s="191" t="s">
        <v>1303</v>
      </c>
    </row>
    <row r="220" spans="1:65" s="13" customFormat="1">
      <c r="B220" s="198"/>
      <c r="C220" s="199"/>
      <c r="D220" s="200" t="s">
        <v>158</v>
      </c>
      <c r="E220" s="199"/>
      <c r="F220" s="202" t="s">
        <v>1304</v>
      </c>
      <c r="G220" s="199"/>
      <c r="H220" s="203">
        <v>30.45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158</v>
      </c>
      <c r="AU220" s="209" t="s">
        <v>82</v>
      </c>
      <c r="AV220" s="13" t="s">
        <v>82</v>
      </c>
      <c r="AW220" s="13" t="s">
        <v>4</v>
      </c>
      <c r="AX220" s="13" t="s">
        <v>80</v>
      </c>
      <c r="AY220" s="209" t="s">
        <v>146</v>
      </c>
    </row>
    <row r="221" spans="1:65" s="2" customFormat="1" ht="16.5" customHeight="1">
      <c r="A221" s="36"/>
      <c r="B221" s="37"/>
      <c r="C221" s="180" t="s">
        <v>366</v>
      </c>
      <c r="D221" s="180" t="s">
        <v>149</v>
      </c>
      <c r="E221" s="181" t="s">
        <v>1305</v>
      </c>
      <c r="F221" s="182" t="s">
        <v>1306</v>
      </c>
      <c r="G221" s="183" t="s">
        <v>179</v>
      </c>
      <c r="H221" s="184">
        <v>37</v>
      </c>
      <c r="I221" s="185"/>
      <c r="J221" s="186">
        <f>ROUND(I221*H221,2)</f>
        <v>0</v>
      </c>
      <c r="K221" s="182" t="s">
        <v>153</v>
      </c>
      <c r="L221" s="41"/>
      <c r="M221" s="187" t="s">
        <v>19</v>
      </c>
      <c r="N221" s="188" t="s">
        <v>43</v>
      </c>
      <c r="O221" s="66"/>
      <c r="P221" s="189">
        <f>O221*H221</f>
        <v>0</v>
      </c>
      <c r="Q221" s="189">
        <v>1.0000000000000001E-5</v>
      </c>
      <c r="R221" s="189">
        <f>Q221*H221</f>
        <v>3.7000000000000005E-4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154</v>
      </c>
      <c r="AT221" s="191" t="s">
        <v>149</v>
      </c>
      <c r="AU221" s="191" t="s">
        <v>82</v>
      </c>
      <c r="AY221" s="19" t="s">
        <v>146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80</v>
      </c>
      <c r="BK221" s="192">
        <f>ROUND(I221*H221,2)</f>
        <v>0</v>
      </c>
      <c r="BL221" s="19" t="s">
        <v>154</v>
      </c>
      <c r="BM221" s="191" t="s">
        <v>1307</v>
      </c>
    </row>
    <row r="222" spans="1:65" s="2" customFormat="1">
      <c r="A222" s="36"/>
      <c r="B222" s="37"/>
      <c r="C222" s="38"/>
      <c r="D222" s="193" t="s">
        <v>156</v>
      </c>
      <c r="E222" s="38"/>
      <c r="F222" s="194" t="s">
        <v>1308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156</v>
      </c>
      <c r="AU222" s="19" t="s">
        <v>82</v>
      </c>
    </row>
    <row r="223" spans="1:65" s="2" customFormat="1" ht="16.5" customHeight="1">
      <c r="A223" s="36"/>
      <c r="B223" s="37"/>
      <c r="C223" s="226" t="s">
        <v>372</v>
      </c>
      <c r="D223" s="226" t="s">
        <v>546</v>
      </c>
      <c r="E223" s="227" t="s">
        <v>1309</v>
      </c>
      <c r="F223" s="228" t="s">
        <v>1310</v>
      </c>
      <c r="G223" s="229" t="s">
        <v>179</v>
      </c>
      <c r="H223" s="230">
        <v>38.11</v>
      </c>
      <c r="I223" s="231"/>
      <c r="J223" s="232">
        <f>ROUND(I223*H223,2)</f>
        <v>0</v>
      </c>
      <c r="K223" s="228" t="s">
        <v>153</v>
      </c>
      <c r="L223" s="233"/>
      <c r="M223" s="234" t="s">
        <v>19</v>
      </c>
      <c r="N223" s="235" t="s">
        <v>43</v>
      </c>
      <c r="O223" s="66"/>
      <c r="P223" s="189">
        <f>O223*H223</f>
        <v>0</v>
      </c>
      <c r="Q223" s="189">
        <v>1.7799999999999999E-3</v>
      </c>
      <c r="R223" s="189">
        <f>Q223*H223</f>
        <v>6.7835800000000002E-2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201</v>
      </c>
      <c r="AT223" s="191" t="s">
        <v>546</v>
      </c>
      <c r="AU223" s="191" t="s">
        <v>82</v>
      </c>
      <c r="AY223" s="19" t="s">
        <v>146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80</v>
      </c>
      <c r="BK223" s="192">
        <f>ROUND(I223*H223,2)</f>
        <v>0</v>
      </c>
      <c r="BL223" s="19" t="s">
        <v>154</v>
      </c>
      <c r="BM223" s="191" t="s">
        <v>1311</v>
      </c>
    </row>
    <row r="224" spans="1:65" s="13" customFormat="1">
      <c r="B224" s="198"/>
      <c r="C224" s="199"/>
      <c r="D224" s="200" t="s">
        <v>158</v>
      </c>
      <c r="E224" s="199"/>
      <c r="F224" s="202" t="s">
        <v>1312</v>
      </c>
      <c r="G224" s="199"/>
      <c r="H224" s="203">
        <v>38.11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158</v>
      </c>
      <c r="AU224" s="209" t="s">
        <v>82</v>
      </c>
      <c r="AV224" s="13" t="s">
        <v>82</v>
      </c>
      <c r="AW224" s="13" t="s">
        <v>4</v>
      </c>
      <c r="AX224" s="13" t="s">
        <v>80</v>
      </c>
      <c r="AY224" s="209" t="s">
        <v>146</v>
      </c>
    </row>
    <row r="225" spans="1:65" s="2" customFormat="1" ht="16.5" customHeight="1">
      <c r="A225" s="36"/>
      <c r="B225" s="37"/>
      <c r="C225" s="180" t="s">
        <v>377</v>
      </c>
      <c r="D225" s="180" t="s">
        <v>149</v>
      </c>
      <c r="E225" s="181" t="s">
        <v>1313</v>
      </c>
      <c r="F225" s="182" t="s">
        <v>1314</v>
      </c>
      <c r="G225" s="183" t="s">
        <v>179</v>
      </c>
      <c r="H225" s="184">
        <v>32</v>
      </c>
      <c r="I225" s="185"/>
      <c r="J225" s="186">
        <f>ROUND(I225*H225,2)</f>
        <v>0</v>
      </c>
      <c r="K225" s="182" t="s">
        <v>153</v>
      </c>
      <c r="L225" s="41"/>
      <c r="M225" s="187" t="s">
        <v>19</v>
      </c>
      <c r="N225" s="188" t="s">
        <v>43</v>
      </c>
      <c r="O225" s="66"/>
      <c r="P225" s="189">
        <f>O225*H225</f>
        <v>0</v>
      </c>
      <c r="Q225" s="189">
        <v>1.0000000000000001E-5</v>
      </c>
      <c r="R225" s="189">
        <f>Q225*H225</f>
        <v>3.2000000000000003E-4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154</v>
      </c>
      <c r="AT225" s="191" t="s">
        <v>149</v>
      </c>
      <c r="AU225" s="191" t="s">
        <v>82</v>
      </c>
      <c r="AY225" s="19" t="s">
        <v>146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154</v>
      </c>
      <c r="BM225" s="191" t="s">
        <v>1315</v>
      </c>
    </row>
    <row r="226" spans="1:65" s="2" customFormat="1">
      <c r="A226" s="36"/>
      <c r="B226" s="37"/>
      <c r="C226" s="38"/>
      <c r="D226" s="193" t="s">
        <v>156</v>
      </c>
      <c r="E226" s="38"/>
      <c r="F226" s="194" t="s">
        <v>1316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156</v>
      </c>
      <c r="AU226" s="19" t="s">
        <v>82</v>
      </c>
    </row>
    <row r="227" spans="1:65" s="2" customFormat="1" ht="16.5" customHeight="1">
      <c r="A227" s="36"/>
      <c r="B227" s="37"/>
      <c r="C227" s="226" t="s">
        <v>565</v>
      </c>
      <c r="D227" s="226" t="s">
        <v>546</v>
      </c>
      <c r="E227" s="227" t="s">
        <v>1317</v>
      </c>
      <c r="F227" s="228" t="s">
        <v>1318</v>
      </c>
      <c r="G227" s="229" t="s">
        <v>179</v>
      </c>
      <c r="H227" s="230">
        <v>32.96</v>
      </c>
      <c r="I227" s="231"/>
      <c r="J227" s="232">
        <f>ROUND(I227*H227,2)</f>
        <v>0</v>
      </c>
      <c r="K227" s="228" t="s">
        <v>153</v>
      </c>
      <c r="L227" s="233"/>
      <c r="M227" s="234" t="s">
        <v>19</v>
      </c>
      <c r="N227" s="235" t="s">
        <v>43</v>
      </c>
      <c r="O227" s="66"/>
      <c r="P227" s="189">
        <f>O227*H227</f>
        <v>0</v>
      </c>
      <c r="Q227" s="189">
        <v>2.7699999999999999E-3</v>
      </c>
      <c r="R227" s="189">
        <f>Q227*H227</f>
        <v>9.1299199999999997E-2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201</v>
      </c>
      <c r="AT227" s="191" t="s">
        <v>546</v>
      </c>
      <c r="AU227" s="191" t="s">
        <v>82</v>
      </c>
      <c r="AY227" s="19" t="s">
        <v>146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80</v>
      </c>
      <c r="BK227" s="192">
        <f>ROUND(I227*H227,2)</f>
        <v>0</v>
      </c>
      <c r="BL227" s="19" t="s">
        <v>154</v>
      </c>
      <c r="BM227" s="191" t="s">
        <v>1319</v>
      </c>
    </row>
    <row r="228" spans="1:65" s="13" customFormat="1">
      <c r="B228" s="198"/>
      <c r="C228" s="199"/>
      <c r="D228" s="200" t="s">
        <v>158</v>
      </c>
      <c r="E228" s="199"/>
      <c r="F228" s="202" t="s">
        <v>1320</v>
      </c>
      <c r="G228" s="199"/>
      <c r="H228" s="203">
        <v>32.96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158</v>
      </c>
      <c r="AU228" s="209" t="s">
        <v>82</v>
      </c>
      <c r="AV228" s="13" t="s">
        <v>82</v>
      </c>
      <c r="AW228" s="13" t="s">
        <v>4</v>
      </c>
      <c r="AX228" s="13" t="s">
        <v>80</v>
      </c>
      <c r="AY228" s="209" t="s">
        <v>146</v>
      </c>
    </row>
    <row r="229" spans="1:65" s="2" customFormat="1" ht="24.2" customHeight="1">
      <c r="A229" s="36"/>
      <c r="B229" s="37"/>
      <c r="C229" s="180" t="s">
        <v>574</v>
      </c>
      <c r="D229" s="180" t="s">
        <v>149</v>
      </c>
      <c r="E229" s="181" t="s">
        <v>1321</v>
      </c>
      <c r="F229" s="182" t="s">
        <v>1322</v>
      </c>
      <c r="G229" s="183" t="s">
        <v>369</v>
      </c>
      <c r="H229" s="184">
        <v>2</v>
      </c>
      <c r="I229" s="185"/>
      <c r="J229" s="186">
        <f>ROUND(I229*H229,2)</f>
        <v>0</v>
      </c>
      <c r="K229" s="182" t="s">
        <v>153</v>
      </c>
      <c r="L229" s="41"/>
      <c r="M229" s="187" t="s">
        <v>19</v>
      </c>
      <c r="N229" s="188" t="s">
        <v>43</v>
      </c>
      <c r="O229" s="6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154</v>
      </c>
      <c r="AT229" s="191" t="s">
        <v>149</v>
      </c>
      <c r="AU229" s="191" t="s">
        <v>82</v>
      </c>
      <c r="AY229" s="19" t="s">
        <v>146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80</v>
      </c>
      <c r="BK229" s="192">
        <f>ROUND(I229*H229,2)</f>
        <v>0</v>
      </c>
      <c r="BL229" s="19" t="s">
        <v>154</v>
      </c>
      <c r="BM229" s="191" t="s">
        <v>1323</v>
      </c>
    </row>
    <row r="230" spans="1:65" s="2" customFormat="1">
      <c r="A230" s="36"/>
      <c r="B230" s="37"/>
      <c r="C230" s="38"/>
      <c r="D230" s="193" t="s">
        <v>156</v>
      </c>
      <c r="E230" s="38"/>
      <c r="F230" s="194" t="s">
        <v>1324</v>
      </c>
      <c r="G230" s="38"/>
      <c r="H230" s="38"/>
      <c r="I230" s="195"/>
      <c r="J230" s="38"/>
      <c r="K230" s="38"/>
      <c r="L230" s="41"/>
      <c r="M230" s="196"/>
      <c r="N230" s="197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156</v>
      </c>
      <c r="AU230" s="19" t="s">
        <v>82</v>
      </c>
    </row>
    <row r="231" spans="1:65" s="2" customFormat="1" ht="16.5" customHeight="1">
      <c r="A231" s="36"/>
      <c r="B231" s="37"/>
      <c r="C231" s="226" t="s">
        <v>580</v>
      </c>
      <c r="D231" s="226" t="s">
        <v>546</v>
      </c>
      <c r="E231" s="227" t="s">
        <v>1325</v>
      </c>
      <c r="F231" s="228" t="s">
        <v>1326</v>
      </c>
      <c r="G231" s="229" t="s">
        <v>369</v>
      </c>
      <c r="H231" s="230">
        <v>2</v>
      </c>
      <c r="I231" s="231"/>
      <c r="J231" s="232">
        <f>ROUND(I231*H231,2)</f>
        <v>0</v>
      </c>
      <c r="K231" s="228" t="s">
        <v>153</v>
      </c>
      <c r="L231" s="233"/>
      <c r="M231" s="234" t="s">
        <v>19</v>
      </c>
      <c r="N231" s="235" t="s">
        <v>43</v>
      </c>
      <c r="O231" s="66"/>
      <c r="P231" s="189">
        <f>O231*H231</f>
        <v>0</v>
      </c>
      <c r="Q231" s="189">
        <v>3.5E-4</v>
      </c>
      <c r="R231" s="189">
        <f>Q231*H231</f>
        <v>6.9999999999999999E-4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201</v>
      </c>
      <c r="AT231" s="191" t="s">
        <v>546</v>
      </c>
      <c r="AU231" s="191" t="s">
        <v>82</v>
      </c>
      <c r="AY231" s="19" t="s">
        <v>146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154</v>
      </c>
      <c r="BM231" s="191" t="s">
        <v>1327</v>
      </c>
    </row>
    <row r="232" spans="1:65" s="2" customFormat="1" ht="24.2" customHeight="1">
      <c r="A232" s="36"/>
      <c r="B232" s="37"/>
      <c r="C232" s="180" t="s">
        <v>586</v>
      </c>
      <c r="D232" s="180" t="s">
        <v>149</v>
      </c>
      <c r="E232" s="181" t="s">
        <v>1328</v>
      </c>
      <c r="F232" s="182" t="s">
        <v>1329</v>
      </c>
      <c r="G232" s="183" t="s">
        <v>369</v>
      </c>
      <c r="H232" s="184">
        <v>4</v>
      </c>
      <c r="I232" s="185"/>
      <c r="J232" s="186">
        <f>ROUND(I232*H232,2)</f>
        <v>0</v>
      </c>
      <c r="K232" s="182" t="s">
        <v>153</v>
      </c>
      <c r="L232" s="41"/>
      <c r="M232" s="187" t="s">
        <v>19</v>
      </c>
      <c r="N232" s="188" t="s">
        <v>43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154</v>
      </c>
      <c r="AT232" s="191" t="s">
        <v>149</v>
      </c>
      <c r="AU232" s="191" t="s">
        <v>82</v>
      </c>
      <c r="AY232" s="19" t="s">
        <v>146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154</v>
      </c>
      <c r="BM232" s="191" t="s">
        <v>1330</v>
      </c>
    </row>
    <row r="233" spans="1:65" s="2" customFormat="1">
      <c r="A233" s="36"/>
      <c r="B233" s="37"/>
      <c r="C233" s="38"/>
      <c r="D233" s="193" t="s">
        <v>156</v>
      </c>
      <c r="E233" s="38"/>
      <c r="F233" s="194" t="s">
        <v>1331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156</v>
      </c>
      <c r="AU233" s="19" t="s">
        <v>82</v>
      </c>
    </row>
    <row r="234" spans="1:65" s="2" customFormat="1" ht="16.5" customHeight="1">
      <c r="A234" s="36"/>
      <c r="B234" s="37"/>
      <c r="C234" s="226" t="s">
        <v>591</v>
      </c>
      <c r="D234" s="226" t="s">
        <v>546</v>
      </c>
      <c r="E234" s="227" t="s">
        <v>1332</v>
      </c>
      <c r="F234" s="228" t="s">
        <v>1333</v>
      </c>
      <c r="G234" s="229" t="s">
        <v>369</v>
      </c>
      <c r="H234" s="230">
        <v>4</v>
      </c>
      <c r="I234" s="231"/>
      <c r="J234" s="232">
        <f>ROUND(I234*H234,2)</f>
        <v>0</v>
      </c>
      <c r="K234" s="228" t="s">
        <v>153</v>
      </c>
      <c r="L234" s="233"/>
      <c r="M234" s="234" t="s">
        <v>19</v>
      </c>
      <c r="N234" s="235" t="s">
        <v>43</v>
      </c>
      <c r="O234" s="66"/>
      <c r="P234" s="189">
        <f>O234*H234</f>
        <v>0</v>
      </c>
      <c r="Q234" s="189">
        <v>8.8000000000000003E-4</v>
      </c>
      <c r="R234" s="189">
        <f>Q234*H234</f>
        <v>3.5200000000000001E-3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201</v>
      </c>
      <c r="AT234" s="191" t="s">
        <v>546</v>
      </c>
      <c r="AU234" s="191" t="s">
        <v>82</v>
      </c>
      <c r="AY234" s="19" t="s">
        <v>146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80</v>
      </c>
      <c r="BK234" s="192">
        <f>ROUND(I234*H234,2)</f>
        <v>0</v>
      </c>
      <c r="BL234" s="19" t="s">
        <v>154</v>
      </c>
      <c r="BM234" s="191" t="s">
        <v>1334</v>
      </c>
    </row>
    <row r="235" spans="1:65" s="2" customFormat="1" ht="24.2" customHeight="1">
      <c r="A235" s="36"/>
      <c r="B235" s="37"/>
      <c r="C235" s="180" t="s">
        <v>598</v>
      </c>
      <c r="D235" s="180" t="s">
        <v>149</v>
      </c>
      <c r="E235" s="181" t="s">
        <v>1335</v>
      </c>
      <c r="F235" s="182" t="s">
        <v>1336</v>
      </c>
      <c r="G235" s="183" t="s">
        <v>369</v>
      </c>
      <c r="H235" s="184">
        <v>4</v>
      </c>
      <c r="I235" s="185"/>
      <c r="J235" s="186">
        <f>ROUND(I235*H235,2)</f>
        <v>0</v>
      </c>
      <c r="K235" s="182" t="s">
        <v>153</v>
      </c>
      <c r="L235" s="41"/>
      <c r="M235" s="187" t="s">
        <v>19</v>
      </c>
      <c r="N235" s="188" t="s">
        <v>43</v>
      </c>
      <c r="O235" s="66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154</v>
      </c>
      <c r="AT235" s="191" t="s">
        <v>149</v>
      </c>
      <c r="AU235" s="191" t="s">
        <v>82</v>
      </c>
      <c r="AY235" s="19" t="s">
        <v>146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80</v>
      </c>
      <c r="BK235" s="192">
        <f>ROUND(I235*H235,2)</f>
        <v>0</v>
      </c>
      <c r="BL235" s="19" t="s">
        <v>154</v>
      </c>
      <c r="BM235" s="191" t="s">
        <v>1337</v>
      </c>
    </row>
    <row r="236" spans="1:65" s="2" customFormat="1">
      <c r="A236" s="36"/>
      <c r="B236" s="37"/>
      <c r="C236" s="38"/>
      <c r="D236" s="193" t="s">
        <v>156</v>
      </c>
      <c r="E236" s="38"/>
      <c r="F236" s="194" t="s">
        <v>1338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156</v>
      </c>
      <c r="AU236" s="19" t="s">
        <v>82</v>
      </c>
    </row>
    <row r="237" spans="1:65" s="2" customFormat="1" ht="16.5" customHeight="1">
      <c r="A237" s="36"/>
      <c r="B237" s="37"/>
      <c r="C237" s="226" t="s">
        <v>605</v>
      </c>
      <c r="D237" s="226" t="s">
        <v>546</v>
      </c>
      <c r="E237" s="227" t="s">
        <v>1339</v>
      </c>
      <c r="F237" s="228" t="s">
        <v>1340</v>
      </c>
      <c r="G237" s="229" t="s">
        <v>369</v>
      </c>
      <c r="H237" s="230">
        <v>4</v>
      </c>
      <c r="I237" s="231"/>
      <c r="J237" s="232">
        <f>ROUND(I237*H237,2)</f>
        <v>0</v>
      </c>
      <c r="K237" s="228" t="s">
        <v>153</v>
      </c>
      <c r="L237" s="233"/>
      <c r="M237" s="234" t="s">
        <v>19</v>
      </c>
      <c r="N237" s="235" t="s">
        <v>43</v>
      </c>
      <c r="O237" s="66"/>
      <c r="P237" s="189">
        <f>O237*H237</f>
        <v>0</v>
      </c>
      <c r="Q237" s="189">
        <v>6.4000000000000005E-4</v>
      </c>
      <c r="R237" s="189">
        <f>Q237*H237</f>
        <v>2.5600000000000002E-3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201</v>
      </c>
      <c r="AT237" s="191" t="s">
        <v>546</v>
      </c>
      <c r="AU237" s="191" t="s">
        <v>82</v>
      </c>
      <c r="AY237" s="19" t="s">
        <v>146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80</v>
      </c>
      <c r="BK237" s="192">
        <f>ROUND(I237*H237,2)</f>
        <v>0</v>
      </c>
      <c r="BL237" s="19" t="s">
        <v>154</v>
      </c>
      <c r="BM237" s="191" t="s">
        <v>1341</v>
      </c>
    </row>
    <row r="238" spans="1:65" s="2" customFormat="1" ht="24.2" customHeight="1">
      <c r="A238" s="36"/>
      <c r="B238" s="37"/>
      <c r="C238" s="180" t="s">
        <v>610</v>
      </c>
      <c r="D238" s="180" t="s">
        <v>149</v>
      </c>
      <c r="E238" s="181" t="s">
        <v>1335</v>
      </c>
      <c r="F238" s="182" t="s">
        <v>1336</v>
      </c>
      <c r="G238" s="183" t="s">
        <v>369</v>
      </c>
      <c r="H238" s="184">
        <v>1</v>
      </c>
      <c r="I238" s="185"/>
      <c r="J238" s="186">
        <f>ROUND(I238*H238,2)</f>
        <v>0</v>
      </c>
      <c r="K238" s="182" t="s">
        <v>153</v>
      </c>
      <c r="L238" s="41"/>
      <c r="M238" s="187" t="s">
        <v>19</v>
      </c>
      <c r="N238" s="188" t="s">
        <v>43</v>
      </c>
      <c r="O238" s="6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154</v>
      </c>
      <c r="AT238" s="191" t="s">
        <v>149</v>
      </c>
      <c r="AU238" s="191" t="s">
        <v>82</v>
      </c>
      <c r="AY238" s="19" t="s">
        <v>146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154</v>
      </c>
      <c r="BM238" s="191" t="s">
        <v>1342</v>
      </c>
    </row>
    <row r="239" spans="1:65" s="2" customFormat="1">
      <c r="A239" s="36"/>
      <c r="B239" s="37"/>
      <c r="C239" s="38"/>
      <c r="D239" s="193" t="s">
        <v>156</v>
      </c>
      <c r="E239" s="38"/>
      <c r="F239" s="194" t="s">
        <v>1338</v>
      </c>
      <c r="G239" s="38"/>
      <c r="H239" s="38"/>
      <c r="I239" s="195"/>
      <c r="J239" s="38"/>
      <c r="K239" s="38"/>
      <c r="L239" s="41"/>
      <c r="M239" s="196"/>
      <c r="N239" s="197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156</v>
      </c>
      <c r="AU239" s="19" t="s">
        <v>82</v>
      </c>
    </row>
    <row r="240" spans="1:65" s="2" customFormat="1" ht="16.5" customHeight="1">
      <c r="A240" s="36"/>
      <c r="B240" s="37"/>
      <c r="C240" s="226" t="s">
        <v>618</v>
      </c>
      <c r="D240" s="226" t="s">
        <v>546</v>
      </c>
      <c r="E240" s="227" t="s">
        <v>1343</v>
      </c>
      <c r="F240" s="228" t="s">
        <v>1344</v>
      </c>
      <c r="G240" s="229" t="s">
        <v>369</v>
      </c>
      <c r="H240" s="230">
        <v>1</v>
      </c>
      <c r="I240" s="231"/>
      <c r="J240" s="232">
        <f>ROUND(I240*H240,2)</f>
        <v>0</v>
      </c>
      <c r="K240" s="228" t="s">
        <v>153</v>
      </c>
      <c r="L240" s="233"/>
      <c r="M240" s="234" t="s">
        <v>19</v>
      </c>
      <c r="N240" s="235" t="s">
        <v>43</v>
      </c>
      <c r="O240" s="66"/>
      <c r="P240" s="189">
        <f>O240*H240</f>
        <v>0</v>
      </c>
      <c r="Q240" s="189">
        <v>6.4999999999999997E-4</v>
      </c>
      <c r="R240" s="189">
        <f>Q240*H240</f>
        <v>6.4999999999999997E-4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201</v>
      </c>
      <c r="AT240" s="191" t="s">
        <v>546</v>
      </c>
      <c r="AU240" s="191" t="s">
        <v>82</v>
      </c>
      <c r="AY240" s="19" t="s">
        <v>146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80</v>
      </c>
      <c r="BK240" s="192">
        <f>ROUND(I240*H240,2)</f>
        <v>0</v>
      </c>
      <c r="BL240" s="19" t="s">
        <v>154</v>
      </c>
      <c r="BM240" s="191" t="s">
        <v>1345</v>
      </c>
    </row>
    <row r="241" spans="1:65" s="2" customFormat="1" ht="24.2" customHeight="1">
      <c r="A241" s="36"/>
      <c r="B241" s="37"/>
      <c r="C241" s="180" t="s">
        <v>623</v>
      </c>
      <c r="D241" s="180" t="s">
        <v>149</v>
      </c>
      <c r="E241" s="181" t="s">
        <v>1335</v>
      </c>
      <c r="F241" s="182" t="s">
        <v>1336</v>
      </c>
      <c r="G241" s="183" t="s">
        <v>369</v>
      </c>
      <c r="H241" s="184">
        <v>1</v>
      </c>
      <c r="I241" s="185"/>
      <c r="J241" s="186">
        <f>ROUND(I241*H241,2)</f>
        <v>0</v>
      </c>
      <c r="K241" s="182" t="s">
        <v>153</v>
      </c>
      <c r="L241" s="41"/>
      <c r="M241" s="187" t="s">
        <v>19</v>
      </c>
      <c r="N241" s="188" t="s">
        <v>43</v>
      </c>
      <c r="O241" s="66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154</v>
      </c>
      <c r="AT241" s="191" t="s">
        <v>149</v>
      </c>
      <c r="AU241" s="191" t="s">
        <v>82</v>
      </c>
      <c r="AY241" s="19" t="s">
        <v>146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80</v>
      </c>
      <c r="BK241" s="192">
        <f>ROUND(I241*H241,2)</f>
        <v>0</v>
      </c>
      <c r="BL241" s="19" t="s">
        <v>154</v>
      </c>
      <c r="BM241" s="191" t="s">
        <v>1346</v>
      </c>
    </row>
    <row r="242" spans="1:65" s="2" customFormat="1">
      <c r="A242" s="36"/>
      <c r="B242" s="37"/>
      <c r="C242" s="38"/>
      <c r="D242" s="193" t="s">
        <v>156</v>
      </c>
      <c r="E242" s="38"/>
      <c r="F242" s="194" t="s">
        <v>1338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156</v>
      </c>
      <c r="AU242" s="19" t="s">
        <v>82</v>
      </c>
    </row>
    <row r="243" spans="1:65" s="2" customFormat="1" ht="16.5" customHeight="1">
      <c r="A243" s="36"/>
      <c r="B243" s="37"/>
      <c r="C243" s="226" t="s">
        <v>630</v>
      </c>
      <c r="D243" s="226" t="s">
        <v>546</v>
      </c>
      <c r="E243" s="227" t="s">
        <v>1347</v>
      </c>
      <c r="F243" s="228" t="s">
        <v>1348</v>
      </c>
      <c r="G243" s="229" t="s">
        <v>369</v>
      </c>
      <c r="H243" s="230">
        <v>1</v>
      </c>
      <c r="I243" s="231"/>
      <c r="J243" s="232">
        <f>ROUND(I243*H243,2)</f>
        <v>0</v>
      </c>
      <c r="K243" s="228" t="s">
        <v>153</v>
      </c>
      <c r="L243" s="233"/>
      <c r="M243" s="234" t="s">
        <v>19</v>
      </c>
      <c r="N243" s="235" t="s">
        <v>43</v>
      </c>
      <c r="O243" s="66"/>
      <c r="P243" s="189">
        <f>O243*H243</f>
        <v>0</v>
      </c>
      <c r="Q243" s="189">
        <v>5.4000000000000001E-4</v>
      </c>
      <c r="R243" s="189">
        <f>Q243*H243</f>
        <v>5.4000000000000001E-4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201</v>
      </c>
      <c r="AT243" s="191" t="s">
        <v>546</v>
      </c>
      <c r="AU243" s="191" t="s">
        <v>82</v>
      </c>
      <c r="AY243" s="19" t="s">
        <v>146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80</v>
      </c>
      <c r="BK243" s="192">
        <f>ROUND(I243*H243,2)</f>
        <v>0</v>
      </c>
      <c r="BL243" s="19" t="s">
        <v>154</v>
      </c>
      <c r="BM243" s="191" t="s">
        <v>1349</v>
      </c>
    </row>
    <row r="244" spans="1:65" s="2" customFormat="1" ht="24.2" customHeight="1">
      <c r="A244" s="36"/>
      <c r="B244" s="37"/>
      <c r="C244" s="180" t="s">
        <v>635</v>
      </c>
      <c r="D244" s="180" t="s">
        <v>149</v>
      </c>
      <c r="E244" s="181" t="s">
        <v>1350</v>
      </c>
      <c r="F244" s="182" t="s">
        <v>1351</v>
      </c>
      <c r="G244" s="183" t="s">
        <v>369</v>
      </c>
      <c r="H244" s="184">
        <v>1</v>
      </c>
      <c r="I244" s="185"/>
      <c r="J244" s="186">
        <f>ROUND(I244*H244,2)</f>
        <v>0</v>
      </c>
      <c r="K244" s="182" t="s">
        <v>153</v>
      </c>
      <c r="L244" s="41"/>
      <c r="M244" s="187" t="s">
        <v>19</v>
      </c>
      <c r="N244" s="188" t="s">
        <v>43</v>
      </c>
      <c r="O244" s="6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154</v>
      </c>
      <c r="AT244" s="191" t="s">
        <v>149</v>
      </c>
      <c r="AU244" s="191" t="s">
        <v>82</v>
      </c>
      <c r="AY244" s="19" t="s">
        <v>146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80</v>
      </c>
      <c r="BK244" s="192">
        <f>ROUND(I244*H244,2)</f>
        <v>0</v>
      </c>
      <c r="BL244" s="19" t="s">
        <v>154</v>
      </c>
      <c r="BM244" s="191" t="s">
        <v>1352</v>
      </c>
    </row>
    <row r="245" spans="1:65" s="2" customFormat="1">
      <c r="A245" s="36"/>
      <c r="B245" s="37"/>
      <c r="C245" s="38"/>
      <c r="D245" s="193" t="s">
        <v>156</v>
      </c>
      <c r="E245" s="38"/>
      <c r="F245" s="194" t="s">
        <v>1353</v>
      </c>
      <c r="G245" s="38"/>
      <c r="H245" s="38"/>
      <c r="I245" s="195"/>
      <c r="J245" s="38"/>
      <c r="K245" s="38"/>
      <c r="L245" s="41"/>
      <c r="M245" s="196"/>
      <c r="N245" s="197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156</v>
      </c>
      <c r="AU245" s="19" t="s">
        <v>82</v>
      </c>
    </row>
    <row r="246" spans="1:65" s="2" customFormat="1" ht="16.5" customHeight="1">
      <c r="A246" s="36"/>
      <c r="B246" s="37"/>
      <c r="C246" s="226" t="s">
        <v>641</v>
      </c>
      <c r="D246" s="226" t="s">
        <v>546</v>
      </c>
      <c r="E246" s="227" t="s">
        <v>1354</v>
      </c>
      <c r="F246" s="228" t="s">
        <v>1355</v>
      </c>
      <c r="G246" s="229" t="s">
        <v>369</v>
      </c>
      <c r="H246" s="230">
        <v>1</v>
      </c>
      <c r="I246" s="231"/>
      <c r="J246" s="232">
        <f>ROUND(I246*H246,2)</f>
        <v>0</v>
      </c>
      <c r="K246" s="228" t="s">
        <v>153</v>
      </c>
      <c r="L246" s="233"/>
      <c r="M246" s="234" t="s">
        <v>19</v>
      </c>
      <c r="N246" s="235" t="s">
        <v>43</v>
      </c>
      <c r="O246" s="66"/>
      <c r="P246" s="189">
        <f>O246*H246</f>
        <v>0</v>
      </c>
      <c r="Q246" s="189">
        <v>1.4300000000000001E-3</v>
      </c>
      <c r="R246" s="189">
        <f>Q246*H246</f>
        <v>1.4300000000000001E-3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201</v>
      </c>
      <c r="AT246" s="191" t="s">
        <v>546</v>
      </c>
      <c r="AU246" s="191" t="s">
        <v>82</v>
      </c>
      <c r="AY246" s="19" t="s">
        <v>146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80</v>
      </c>
      <c r="BK246" s="192">
        <f>ROUND(I246*H246,2)</f>
        <v>0</v>
      </c>
      <c r="BL246" s="19" t="s">
        <v>154</v>
      </c>
      <c r="BM246" s="191" t="s">
        <v>1356</v>
      </c>
    </row>
    <row r="247" spans="1:65" s="2" customFormat="1" ht="24.2" customHeight="1">
      <c r="A247" s="36"/>
      <c r="B247" s="37"/>
      <c r="C247" s="180" t="s">
        <v>646</v>
      </c>
      <c r="D247" s="180" t="s">
        <v>149</v>
      </c>
      <c r="E247" s="181" t="s">
        <v>1357</v>
      </c>
      <c r="F247" s="182" t="s">
        <v>1358</v>
      </c>
      <c r="G247" s="183" t="s">
        <v>369</v>
      </c>
      <c r="H247" s="184">
        <v>1</v>
      </c>
      <c r="I247" s="185"/>
      <c r="J247" s="186">
        <f>ROUND(I247*H247,2)</f>
        <v>0</v>
      </c>
      <c r="K247" s="182" t="s">
        <v>153</v>
      </c>
      <c r="L247" s="41"/>
      <c r="M247" s="187" t="s">
        <v>19</v>
      </c>
      <c r="N247" s="188" t="s">
        <v>43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154</v>
      </c>
      <c r="AT247" s="191" t="s">
        <v>149</v>
      </c>
      <c r="AU247" s="191" t="s">
        <v>82</v>
      </c>
      <c r="AY247" s="19" t="s">
        <v>146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154</v>
      </c>
      <c r="BM247" s="191" t="s">
        <v>1359</v>
      </c>
    </row>
    <row r="248" spans="1:65" s="2" customFormat="1">
      <c r="A248" s="36"/>
      <c r="B248" s="37"/>
      <c r="C248" s="38"/>
      <c r="D248" s="193" t="s">
        <v>156</v>
      </c>
      <c r="E248" s="38"/>
      <c r="F248" s="194" t="s">
        <v>1360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156</v>
      </c>
      <c r="AU248" s="19" t="s">
        <v>82</v>
      </c>
    </row>
    <row r="249" spans="1:65" s="2" customFormat="1" ht="16.5" customHeight="1">
      <c r="A249" s="36"/>
      <c r="B249" s="37"/>
      <c r="C249" s="226" t="s">
        <v>649</v>
      </c>
      <c r="D249" s="226" t="s">
        <v>546</v>
      </c>
      <c r="E249" s="227" t="s">
        <v>1361</v>
      </c>
      <c r="F249" s="228" t="s">
        <v>1362</v>
      </c>
      <c r="G249" s="229" t="s">
        <v>369</v>
      </c>
      <c r="H249" s="230">
        <v>1</v>
      </c>
      <c r="I249" s="231"/>
      <c r="J249" s="232">
        <f>ROUND(I249*H249,2)</f>
        <v>0</v>
      </c>
      <c r="K249" s="228" t="s">
        <v>153</v>
      </c>
      <c r="L249" s="233"/>
      <c r="M249" s="234" t="s">
        <v>19</v>
      </c>
      <c r="N249" s="235" t="s">
        <v>43</v>
      </c>
      <c r="O249" s="66"/>
      <c r="P249" s="189">
        <f>O249*H249</f>
        <v>0</v>
      </c>
      <c r="Q249" s="189">
        <v>4.0999999999999999E-4</v>
      </c>
      <c r="R249" s="189">
        <f>Q249*H249</f>
        <v>4.0999999999999999E-4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201</v>
      </c>
      <c r="AT249" s="191" t="s">
        <v>546</v>
      </c>
      <c r="AU249" s="191" t="s">
        <v>82</v>
      </c>
      <c r="AY249" s="19" t="s">
        <v>146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80</v>
      </c>
      <c r="BK249" s="192">
        <f>ROUND(I249*H249,2)</f>
        <v>0</v>
      </c>
      <c r="BL249" s="19" t="s">
        <v>154</v>
      </c>
      <c r="BM249" s="191" t="s">
        <v>1363</v>
      </c>
    </row>
    <row r="250" spans="1:65" s="2" customFormat="1" ht="16.5" customHeight="1">
      <c r="A250" s="36"/>
      <c r="B250" s="37"/>
      <c r="C250" s="180" t="s">
        <v>654</v>
      </c>
      <c r="D250" s="180" t="s">
        <v>149</v>
      </c>
      <c r="E250" s="181" t="s">
        <v>1364</v>
      </c>
      <c r="F250" s="182" t="s">
        <v>1365</v>
      </c>
      <c r="G250" s="183" t="s">
        <v>179</v>
      </c>
      <c r="H250" s="184">
        <v>30</v>
      </c>
      <c r="I250" s="185"/>
      <c r="J250" s="186">
        <f>ROUND(I250*H250,2)</f>
        <v>0</v>
      </c>
      <c r="K250" s="182" t="s">
        <v>153</v>
      </c>
      <c r="L250" s="41"/>
      <c r="M250" s="187" t="s">
        <v>19</v>
      </c>
      <c r="N250" s="188" t="s">
        <v>43</v>
      </c>
      <c r="O250" s="6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154</v>
      </c>
      <c r="AT250" s="191" t="s">
        <v>149</v>
      </c>
      <c r="AU250" s="191" t="s">
        <v>82</v>
      </c>
      <c r="AY250" s="19" t="s">
        <v>146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80</v>
      </c>
      <c r="BK250" s="192">
        <f>ROUND(I250*H250,2)</f>
        <v>0</v>
      </c>
      <c r="BL250" s="19" t="s">
        <v>154</v>
      </c>
      <c r="BM250" s="191" t="s">
        <v>1366</v>
      </c>
    </row>
    <row r="251" spans="1:65" s="2" customFormat="1">
      <c r="A251" s="36"/>
      <c r="B251" s="37"/>
      <c r="C251" s="38"/>
      <c r="D251" s="193" t="s">
        <v>156</v>
      </c>
      <c r="E251" s="38"/>
      <c r="F251" s="194" t="s">
        <v>1367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156</v>
      </c>
      <c r="AU251" s="19" t="s">
        <v>82</v>
      </c>
    </row>
    <row r="252" spans="1:65" s="2" customFormat="1" ht="16.5" customHeight="1">
      <c r="A252" s="36"/>
      <c r="B252" s="37"/>
      <c r="C252" s="180" t="s">
        <v>660</v>
      </c>
      <c r="D252" s="180" t="s">
        <v>149</v>
      </c>
      <c r="E252" s="181" t="s">
        <v>1368</v>
      </c>
      <c r="F252" s="182" t="s">
        <v>1369</v>
      </c>
      <c r="G252" s="183" t="s">
        <v>179</v>
      </c>
      <c r="H252" s="184">
        <v>30</v>
      </c>
      <c r="I252" s="185"/>
      <c r="J252" s="186">
        <f>ROUND(I252*H252,2)</f>
        <v>0</v>
      </c>
      <c r="K252" s="182" t="s">
        <v>153</v>
      </c>
      <c r="L252" s="41"/>
      <c r="M252" s="187" t="s">
        <v>19</v>
      </c>
      <c r="N252" s="188" t="s">
        <v>43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154</v>
      </c>
      <c r="AT252" s="191" t="s">
        <v>149</v>
      </c>
      <c r="AU252" s="191" t="s">
        <v>82</v>
      </c>
      <c r="AY252" s="19" t="s">
        <v>146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80</v>
      </c>
      <c r="BK252" s="192">
        <f>ROUND(I252*H252,2)</f>
        <v>0</v>
      </c>
      <c r="BL252" s="19" t="s">
        <v>154</v>
      </c>
      <c r="BM252" s="191" t="s">
        <v>1370</v>
      </c>
    </row>
    <row r="253" spans="1:65" s="2" customFormat="1">
      <c r="A253" s="36"/>
      <c r="B253" s="37"/>
      <c r="C253" s="38"/>
      <c r="D253" s="193" t="s">
        <v>156</v>
      </c>
      <c r="E253" s="38"/>
      <c r="F253" s="194" t="s">
        <v>1371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156</v>
      </c>
      <c r="AU253" s="19" t="s">
        <v>82</v>
      </c>
    </row>
    <row r="254" spans="1:65" s="2" customFormat="1" ht="16.5" customHeight="1">
      <c r="A254" s="36"/>
      <c r="B254" s="37"/>
      <c r="C254" s="180" t="s">
        <v>665</v>
      </c>
      <c r="D254" s="180" t="s">
        <v>149</v>
      </c>
      <c r="E254" s="181" t="s">
        <v>1372</v>
      </c>
      <c r="F254" s="182" t="s">
        <v>1373</v>
      </c>
      <c r="G254" s="183" t="s">
        <v>179</v>
      </c>
      <c r="H254" s="184">
        <v>37</v>
      </c>
      <c r="I254" s="185"/>
      <c r="J254" s="186">
        <f>ROUND(I254*H254,2)</f>
        <v>0</v>
      </c>
      <c r="K254" s="182" t="s">
        <v>153</v>
      </c>
      <c r="L254" s="41"/>
      <c r="M254" s="187" t="s">
        <v>19</v>
      </c>
      <c r="N254" s="188" t="s">
        <v>43</v>
      </c>
      <c r="O254" s="6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154</v>
      </c>
      <c r="AT254" s="191" t="s">
        <v>149</v>
      </c>
      <c r="AU254" s="191" t="s">
        <v>82</v>
      </c>
      <c r="AY254" s="19" t="s">
        <v>146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80</v>
      </c>
      <c r="BK254" s="192">
        <f>ROUND(I254*H254,2)</f>
        <v>0</v>
      </c>
      <c r="BL254" s="19" t="s">
        <v>154</v>
      </c>
      <c r="BM254" s="191" t="s">
        <v>1374</v>
      </c>
    </row>
    <row r="255" spans="1:65" s="2" customFormat="1">
      <c r="A255" s="36"/>
      <c r="B255" s="37"/>
      <c r="C255" s="38"/>
      <c r="D255" s="193" t="s">
        <v>156</v>
      </c>
      <c r="E255" s="38"/>
      <c r="F255" s="194" t="s">
        <v>1375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156</v>
      </c>
      <c r="AU255" s="19" t="s">
        <v>82</v>
      </c>
    </row>
    <row r="256" spans="1:65" s="2" customFormat="1" ht="16.5" customHeight="1">
      <c r="A256" s="36"/>
      <c r="B256" s="37"/>
      <c r="C256" s="180" t="s">
        <v>670</v>
      </c>
      <c r="D256" s="180" t="s">
        <v>149</v>
      </c>
      <c r="E256" s="181" t="s">
        <v>1376</v>
      </c>
      <c r="F256" s="182" t="s">
        <v>1377</v>
      </c>
      <c r="G256" s="183" t="s">
        <v>179</v>
      </c>
      <c r="H256" s="184">
        <v>32</v>
      </c>
      <c r="I256" s="185"/>
      <c r="J256" s="186">
        <f>ROUND(I256*H256,2)</f>
        <v>0</v>
      </c>
      <c r="K256" s="182" t="s">
        <v>153</v>
      </c>
      <c r="L256" s="41"/>
      <c r="M256" s="187" t="s">
        <v>19</v>
      </c>
      <c r="N256" s="188" t="s">
        <v>43</v>
      </c>
      <c r="O256" s="66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1" t="s">
        <v>154</v>
      </c>
      <c r="AT256" s="191" t="s">
        <v>149</v>
      </c>
      <c r="AU256" s="191" t="s">
        <v>82</v>
      </c>
      <c r="AY256" s="19" t="s">
        <v>146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80</v>
      </c>
      <c r="BK256" s="192">
        <f>ROUND(I256*H256,2)</f>
        <v>0</v>
      </c>
      <c r="BL256" s="19" t="s">
        <v>154</v>
      </c>
      <c r="BM256" s="191" t="s">
        <v>1378</v>
      </c>
    </row>
    <row r="257" spans="1:65" s="2" customFormat="1">
      <c r="A257" s="36"/>
      <c r="B257" s="37"/>
      <c r="C257" s="38"/>
      <c r="D257" s="193" t="s">
        <v>156</v>
      </c>
      <c r="E257" s="38"/>
      <c r="F257" s="194" t="s">
        <v>1379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156</v>
      </c>
      <c r="AU257" s="19" t="s">
        <v>82</v>
      </c>
    </row>
    <row r="258" spans="1:65" s="2" customFormat="1" ht="16.5" customHeight="1">
      <c r="A258" s="36"/>
      <c r="B258" s="37"/>
      <c r="C258" s="180" t="s">
        <v>675</v>
      </c>
      <c r="D258" s="180" t="s">
        <v>149</v>
      </c>
      <c r="E258" s="181" t="s">
        <v>1380</v>
      </c>
      <c r="F258" s="182" t="s">
        <v>1381</v>
      </c>
      <c r="G258" s="183" t="s">
        <v>369</v>
      </c>
      <c r="H258" s="184">
        <v>4</v>
      </c>
      <c r="I258" s="185"/>
      <c r="J258" s="186">
        <f>ROUND(I258*H258,2)</f>
        <v>0</v>
      </c>
      <c r="K258" s="182" t="s">
        <v>153</v>
      </c>
      <c r="L258" s="41"/>
      <c r="M258" s="187" t="s">
        <v>19</v>
      </c>
      <c r="N258" s="188" t="s">
        <v>43</v>
      </c>
      <c r="O258" s="66"/>
      <c r="P258" s="189">
        <f>O258*H258</f>
        <v>0</v>
      </c>
      <c r="Q258" s="189">
        <v>0.45937</v>
      </c>
      <c r="R258" s="189">
        <f>Q258*H258</f>
        <v>1.83748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154</v>
      </c>
      <c r="AT258" s="191" t="s">
        <v>149</v>
      </c>
      <c r="AU258" s="191" t="s">
        <v>82</v>
      </c>
      <c r="AY258" s="19" t="s">
        <v>146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154</v>
      </c>
      <c r="BM258" s="191" t="s">
        <v>1382</v>
      </c>
    </row>
    <row r="259" spans="1:65" s="2" customFormat="1">
      <c r="A259" s="36"/>
      <c r="B259" s="37"/>
      <c r="C259" s="38"/>
      <c r="D259" s="193" t="s">
        <v>156</v>
      </c>
      <c r="E259" s="38"/>
      <c r="F259" s="194" t="s">
        <v>1383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156</v>
      </c>
      <c r="AU259" s="19" t="s">
        <v>82</v>
      </c>
    </row>
    <row r="260" spans="1:65" s="2" customFormat="1" ht="16.5" customHeight="1">
      <c r="A260" s="36"/>
      <c r="B260" s="37"/>
      <c r="C260" s="180" t="s">
        <v>677</v>
      </c>
      <c r="D260" s="180" t="s">
        <v>149</v>
      </c>
      <c r="E260" s="181" t="s">
        <v>1384</v>
      </c>
      <c r="F260" s="182" t="s">
        <v>1385</v>
      </c>
      <c r="G260" s="183" t="s">
        <v>369</v>
      </c>
      <c r="H260" s="184">
        <v>1</v>
      </c>
      <c r="I260" s="185"/>
      <c r="J260" s="186">
        <f>ROUND(I260*H260,2)</f>
        <v>0</v>
      </c>
      <c r="K260" s="182" t="s">
        <v>153</v>
      </c>
      <c r="L260" s="41"/>
      <c r="M260" s="187" t="s">
        <v>19</v>
      </c>
      <c r="N260" s="188" t="s">
        <v>43</v>
      </c>
      <c r="O260" s="66"/>
      <c r="P260" s="189">
        <f>O260*H260</f>
        <v>0</v>
      </c>
      <c r="Q260" s="189">
        <v>1.28224</v>
      </c>
      <c r="R260" s="189">
        <f>Q260*H260</f>
        <v>1.28224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154</v>
      </c>
      <c r="AT260" s="191" t="s">
        <v>149</v>
      </c>
      <c r="AU260" s="191" t="s">
        <v>82</v>
      </c>
      <c r="AY260" s="19" t="s">
        <v>146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80</v>
      </c>
      <c r="BK260" s="192">
        <f>ROUND(I260*H260,2)</f>
        <v>0</v>
      </c>
      <c r="BL260" s="19" t="s">
        <v>154</v>
      </c>
      <c r="BM260" s="191" t="s">
        <v>1386</v>
      </c>
    </row>
    <row r="261" spans="1:65" s="2" customFormat="1">
      <c r="A261" s="36"/>
      <c r="B261" s="37"/>
      <c r="C261" s="38"/>
      <c r="D261" s="193" t="s">
        <v>156</v>
      </c>
      <c r="E261" s="38"/>
      <c r="F261" s="194" t="s">
        <v>1387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156</v>
      </c>
      <c r="AU261" s="19" t="s">
        <v>82</v>
      </c>
    </row>
    <row r="262" spans="1:65" s="2" customFormat="1" ht="16.5" customHeight="1">
      <c r="A262" s="36"/>
      <c r="B262" s="37"/>
      <c r="C262" s="226" t="s">
        <v>682</v>
      </c>
      <c r="D262" s="226" t="s">
        <v>546</v>
      </c>
      <c r="E262" s="227" t="s">
        <v>1388</v>
      </c>
      <c r="F262" s="228" t="s">
        <v>1389</v>
      </c>
      <c r="G262" s="229" t="s">
        <v>369</v>
      </c>
      <c r="H262" s="230">
        <v>1</v>
      </c>
      <c r="I262" s="231"/>
      <c r="J262" s="232">
        <f>ROUND(I262*H262,2)</f>
        <v>0</v>
      </c>
      <c r="K262" s="228" t="s">
        <v>19</v>
      </c>
      <c r="L262" s="233"/>
      <c r="M262" s="234" t="s">
        <v>19</v>
      </c>
      <c r="N262" s="235" t="s">
        <v>43</v>
      </c>
      <c r="O262" s="66"/>
      <c r="P262" s="189">
        <f>O262*H262</f>
        <v>0</v>
      </c>
      <c r="Q262" s="189">
        <v>8.9</v>
      </c>
      <c r="R262" s="189">
        <f>Q262*H262</f>
        <v>8.9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201</v>
      </c>
      <c r="AT262" s="191" t="s">
        <v>546</v>
      </c>
      <c r="AU262" s="191" t="s">
        <v>82</v>
      </c>
      <c r="AY262" s="19" t="s">
        <v>146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80</v>
      </c>
      <c r="BK262" s="192">
        <f>ROUND(I262*H262,2)</f>
        <v>0</v>
      </c>
      <c r="BL262" s="19" t="s">
        <v>154</v>
      </c>
      <c r="BM262" s="191" t="s">
        <v>1390</v>
      </c>
    </row>
    <row r="263" spans="1:65" s="2" customFormat="1" ht="16.5" customHeight="1">
      <c r="A263" s="36"/>
      <c r="B263" s="37"/>
      <c r="C263" s="180" t="s">
        <v>688</v>
      </c>
      <c r="D263" s="180" t="s">
        <v>149</v>
      </c>
      <c r="E263" s="181" t="s">
        <v>1391</v>
      </c>
      <c r="F263" s="182" t="s">
        <v>1392</v>
      </c>
      <c r="G263" s="183" t="s">
        <v>369</v>
      </c>
      <c r="H263" s="184">
        <v>1</v>
      </c>
      <c r="I263" s="185"/>
      <c r="J263" s="186">
        <f>ROUND(I263*H263,2)</f>
        <v>0</v>
      </c>
      <c r="K263" s="182" t="s">
        <v>153</v>
      </c>
      <c r="L263" s="41"/>
      <c r="M263" s="187" t="s">
        <v>19</v>
      </c>
      <c r="N263" s="188" t="s">
        <v>43</v>
      </c>
      <c r="O263" s="66"/>
      <c r="P263" s="189">
        <f>O263*H263</f>
        <v>0</v>
      </c>
      <c r="Q263" s="189">
        <v>2.3939999999999999E-2</v>
      </c>
      <c r="R263" s="189">
        <f>Q263*H263</f>
        <v>2.3939999999999999E-2</v>
      </c>
      <c r="S263" s="189">
        <v>0</v>
      </c>
      <c r="T263" s="19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1" t="s">
        <v>154</v>
      </c>
      <c r="AT263" s="191" t="s">
        <v>149</v>
      </c>
      <c r="AU263" s="191" t="s">
        <v>82</v>
      </c>
      <c r="AY263" s="19" t="s">
        <v>146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80</v>
      </c>
      <c r="BK263" s="192">
        <f>ROUND(I263*H263,2)</f>
        <v>0</v>
      </c>
      <c r="BL263" s="19" t="s">
        <v>154</v>
      </c>
      <c r="BM263" s="191" t="s">
        <v>1393</v>
      </c>
    </row>
    <row r="264" spans="1:65" s="2" customFormat="1">
      <c r="A264" s="36"/>
      <c r="B264" s="37"/>
      <c r="C264" s="38"/>
      <c r="D264" s="193" t="s">
        <v>156</v>
      </c>
      <c r="E264" s="38"/>
      <c r="F264" s="194" t="s">
        <v>1394</v>
      </c>
      <c r="G264" s="38"/>
      <c r="H264" s="38"/>
      <c r="I264" s="195"/>
      <c r="J264" s="38"/>
      <c r="K264" s="38"/>
      <c r="L264" s="41"/>
      <c r="M264" s="196"/>
      <c r="N264" s="197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156</v>
      </c>
      <c r="AU264" s="19" t="s">
        <v>82</v>
      </c>
    </row>
    <row r="265" spans="1:65" s="2" customFormat="1" ht="16.5" customHeight="1">
      <c r="A265" s="36"/>
      <c r="B265" s="37"/>
      <c r="C265" s="226" t="s">
        <v>694</v>
      </c>
      <c r="D265" s="226" t="s">
        <v>546</v>
      </c>
      <c r="E265" s="227" t="s">
        <v>1395</v>
      </c>
      <c r="F265" s="228" t="s">
        <v>1396</v>
      </c>
      <c r="G265" s="229" t="s">
        <v>369</v>
      </c>
      <c r="H265" s="230">
        <v>1</v>
      </c>
      <c r="I265" s="231"/>
      <c r="J265" s="232">
        <f>ROUND(I265*H265,2)</f>
        <v>0</v>
      </c>
      <c r="K265" s="228" t="s">
        <v>153</v>
      </c>
      <c r="L265" s="233"/>
      <c r="M265" s="234" t="s">
        <v>19</v>
      </c>
      <c r="N265" s="235" t="s">
        <v>43</v>
      </c>
      <c r="O265" s="66"/>
      <c r="P265" s="189">
        <f>O265*H265</f>
        <v>0</v>
      </c>
      <c r="Q265" s="189">
        <v>1.74</v>
      </c>
      <c r="R265" s="189">
        <f>Q265*H265</f>
        <v>1.74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201</v>
      </c>
      <c r="AT265" s="191" t="s">
        <v>546</v>
      </c>
      <c r="AU265" s="191" t="s">
        <v>82</v>
      </c>
      <c r="AY265" s="19" t="s">
        <v>146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154</v>
      </c>
      <c r="BM265" s="191" t="s">
        <v>1397</v>
      </c>
    </row>
    <row r="266" spans="1:65" s="2" customFormat="1" ht="16.5" customHeight="1">
      <c r="A266" s="36"/>
      <c r="B266" s="37"/>
      <c r="C266" s="180" t="s">
        <v>698</v>
      </c>
      <c r="D266" s="180" t="s">
        <v>149</v>
      </c>
      <c r="E266" s="181" t="s">
        <v>1398</v>
      </c>
      <c r="F266" s="182" t="s">
        <v>1399</v>
      </c>
      <c r="G266" s="183" t="s">
        <v>369</v>
      </c>
      <c r="H266" s="184">
        <v>1</v>
      </c>
      <c r="I266" s="185"/>
      <c r="J266" s="186">
        <f>ROUND(I266*H266,2)</f>
        <v>0</v>
      </c>
      <c r="K266" s="182" t="s">
        <v>153</v>
      </c>
      <c r="L266" s="41"/>
      <c r="M266" s="187" t="s">
        <v>19</v>
      </c>
      <c r="N266" s="188" t="s">
        <v>43</v>
      </c>
      <c r="O266" s="66"/>
      <c r="P266" s="189">
        <f>O266*H266</f>
        <v>0</v>
      </c>
      <c r="Q266" s="189">
        <v>1.9349999999999999E-2</v>
      </c>
      <c r="R266" s="189">
        <f>Q266*H266</f>
        <v>1.9349999999999999E-2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154</v>
      </c>
      <c r="AT266" s="191" t="s">
        <v>149</v>
      </c>
      <c r="AU266" s="191" t="s">
        <v>82</v>
      </c>
      <c r="AY266" s="19" t="s">
        <v>146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80</v>
      </c>
      <c r="BK266" s="192">
        <f>ROUND(I266*H266,2)</f>
        <v>0</v>
      </c>
      <c r="BL266" s="19" t="s">
        <v>154</v>
      </c>
      <c r="BM266" s="191" t="s">
        <v>1400</v>
      </c>
    </row>
    <row r="267" spans="1:65" s="2" customFormat="1">
      <c r="A267" s="36"/>
      <c r="B267" s="37"/>
      <c r="C267" s="38"/>
      <c r="D267" s="193" t="s">
        <v>156</v>
      </c>
      <c r="E267" s="38"/>
      <c r="F267" s="194" t="s">
        <v>1401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156</v>
      </c>
      <c r="AU267" s="19" t="s">
        <v>82</v>
      </c>
    </row>
    <row r="268" spans="1:65" s="2" customFormat="1" ht="16.5" customHeight="1">
      <c r="A268" s="36"/>
      <c r="B268" s="37"/>
      <c r="C268" s="226" t="s">
        <v>703</v>
      </c>
      <c r="D268" s="226" t="s">
        <v>546</v>
      </c>
      <c r="E268" s="227" t="s">
        <v>1402</v>
      </c>
      <c r="F268" s="228" t="s">
        <v>1403</v>
      </c>
      <c r="G268" s="229" t="s">
        <v>369</v>
      </c>
      <c r="H268" s="230">
        <v>1</v>
      </c>
      <c r="I268" s="231"/>
      <c r="J268" s="232">
        <f>ROUND(I268*H268,2)</f>
        <v>0</v>
      </c>
      <c r="K268" s="228" t="s">
        <v>153</v>
      </c>
      <c r="L268" s="233"/>
      <c r="M268" s="234" t="s">
        <v>19</v>
      </c>
      <c r="N268" s="235" t="s">
        <v>43</v>
      </c>
      <c r="O268" s="66"/>
      <c r="P268" s="189">
        <f>O268*H268</f>
        <v>0</v>
      </c>
      <c r="Q268" s="189">
        <v>1.56</v>
      </c>
      <c r="R268" s="189">
        <f>Q268*H268</f>
        <v>1.56</v>
      </c>
      <c r="S268" s="189">
        <v>0</v>
      </c>
      <c r="T268" s="19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201</v>
      </c>
      <c r="AT268" s="191" t="s">
        <v>546</v>
      </c>
      <c r="AU268" s="191" t="s">
        <v>82</v>
      </c>
      <c r="AY268" s="19" t="s">
        <v>146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80</v>
      </c>
      <c r="BK268" s="192">
        <f>ROUND(I268*H268,2)</f>
        <v>0</v>
      </c>
      <c r="BL268" s="19" t="s">
        <v>154</v>
      </c>
      <c r="BM268" s="191" t="s">
        <v>1404</v>
      </c>
    </row>
    <row r="269" spans="1:65" s="2" customFormat="1" ht="24.2" customHeight="1">
      <c r="A269" s="36"/>
      <c r="B269" s="37"/>
      <c r="C269" s="180" t="s">
        <v>708</v>
      </c>
      <c r="D269" s="180" t="s">
        <v>149</v>
      </c>
      <c r="E269" s="181" t="s">
        <v>1405</v>
      </c>
      <c r="F269" s="182" t="s">
        <v>1406</v>
      </c>
      <c r="G269" s="183" t="s">
        <v>369</v>
      </c>
      <c r="H269" s="184">
        <v>1</v>
      </c>
      <c r="I269" s="185"/>
      <c r="J269" s="186">
        <f>ROUND(I269*H269,2)</f>
        <v>0</v>
      </c>
      <c r="K269" s="182" t="s">
        <v>153</v>
      </c>
      <c r="L269" s="41"/>
      <c r="M269" s="187" t="s">
        <v>19</v>
      </c>
      <c r="N269" s="188" t="s">
        <v>43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154</v>
      </c>
      <c r="AT269" s="191" t="s">
        <v>149</v>
      </c>
      <c r="AU269" s="191" t="s">
        <v>82</v>
      </c>
      <c r="AY269" s="19" t="s">
        <v>146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80</v>
      </c>
      <c r="BK269" s="192">
        <f>ROUND(I269*H269,2)</f>
        <v>0</v>
      </c>
      <c r="BL269" s="19" t="s">
        <v>154</v>
      </c>
      <c r="BM269" s="191" t="s">
        <v>1407</v>
      </c>
    </row>
    <row r="270" spans="1:65" s="2" customFormat="1">
      <c r="A270" s="36"/>
      <c r="B270" s="37"/>
      <c r="C270" s="38"/>
      <c r="D270" s="193" t="s">
        <v>156</v>
      </c>
      <c r="E270" s="38"/>
      <c r="F270" s="194" t="s">
        <v>1408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156</v>
      </c>
      <c r="AU270" s="19" t="s">
        <v>82</v>
      </c>
    </row>
    <row r="271" spans="1:65" s="2" customFormat="1" ht="16.5" customHeight="1">
      <c r="A271" s="36"/>
      <c r="B271" s="37"/>
      <c r="C271" s="226" t="s">
        <v>713</v>
      </c>
      <c r="D271" s="226" t="s">
        <v>546</v>
      </c>
      <c r="E271" s="227" t="s">
        <v>1409</v>
      </c>
      <c r="F271" s="228" t="s">
        <v>1410</v>
      </c>
      <c r="G271" s="229" t="s">
        <v>369</v>
      </c>
      <c r="H271" s="230">
        <v>1</v>
      </c>
      <c r="I271" s="231"/>
      <c r="J271" s="232">
        <f>ROUND(I271*H271,2)</f>
        <v>0</v>
      </c>
      <c r="K271" s="228" t="s">
        <v>153</v>
      </c>
      <c r="L271" s="233"/>
      <c r="M271" s="234" t="s">
        <v>19</v>
      </c>
      <c r="N271" s="235" t="s">
        <v>43</v>
      </c>
      <c r="O271" s="66"/>
      <c r="P271" s="189">
        <f>O271*H271</f>
        <v>0</v>
      </c>
      <c r="Q271" s="189">
        <v>0.06</v>
      </c>
      <c r="R271" s="189">
        <f>Q271*H271</f>
        <v>0.06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201</v>
      </c>
      <c r="AT271" s="191" t="s">
        <v>546</v>
      </c>
      <c r="AU271" s="191" t="s">
        <v>82</v>
      </c>
      <c r="AY271" s="19" t="s">
        <v>146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80</v>
      </c>
      <c r="BK271" s="192">
        <f>ROUND(I271*H271,2)</f>
        <v>0</v>
      </c>
      <c r="BL271" s="19" t="s">
        <v>154</v>
      </c>
      <c r="BM271" s="191" t="s">
        <v>1411</v>
      </c>
    </row>
    <row r="272" spans="1:65" s="2" customFormat="1" ht="16.5" customHeight="1">
      <c r="A272" s="36"/>
      <c r="B272" s="37"/>
      <c r="C272" s="180" t="s">
        <v>718</v>
      </c>
      <c r="D272" s="180" t="s">
        <v>149</v>
      </c>
      <c r="E272" s="181" t="s">
        <v>1412</v>
      </c>
      <c r="F272" s="182" t="s">
        <v>1413</v>
      </c>
      <c r="G272" s="183" t="s">
        <v>179</v>
      </c>
      <c r="H272" s="184">
        <v>30</v>
      </c>
      <c r="I272" s="185"/>
      <c r="J272" s="186">
        <f>ROUND(I272*H272,2)</f>
        <v>0</v>
      </c>
      <c r="K272" s="182" t="s">
        <v>153</v>
      </c>
      <c r="L272" s="41"/>
      <c r="M272" s="187" t="s">
        <v>19</v>
      </c>
      <c r="N272" s="188" t="s">
        <v>43</v>
      </c>
      <c r="O272" s="66"/>
      <c r="P272" s="189">
        <f>O272*H272</f>
        <v>0</v>
      </c>
      <c r="Q272" s="189">
        <v>1.9000000000000001E-4</v>
      </c>
      <c r="R272" s="189">
        <f>Q272*H272</f>
        <v>5.7000000000000002E-3</v>
      </c>
      <c r="S272" s="189">
        <v>0</v>
      </c>
      <c r="T272" s="19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154</v>
      </c>
      <c r="AT272" s="191" t="s">
        <v>149</v>
      </c>
      <c r="AU272" s="191" t="s">
        <v>82</v>
      </c>
      <c r="AY272" s="19" t="s">
        <v>146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80</v>
      </c>
      <c r="BK272" s="192">
        <f>ROUND(I272*H272,2)</f>
        <v>0</v>
      </c>
      <c r="BL272" s="19" t="s">
        <v>154</v>
      </c>
      <c r="BM272" s="191" t="s">
        <v>1414</v>
      </c>
    </row>
    <row r="273" spans="1:65" s="2" customFormat="1">
      <c r="A273" s="36"/>
      <c r="B273" s="37"/>
      <c r="C273" s="38"/>
      <c r="D273" s="193" t="s">
        <v>156</v>
      </c>
      <c r="E273" s="38"/>
      <c r="F273" s="194" t="s">
        <v>1415</v>
      </c>
      <c r="G273" s="38"/>
      <c r="H273" s="38"/>
      <c r="I273" s="195"/>
      <c r="J273" s="38"/>
      <c r="K273" s="38"/>
      <c r="L273" s="41"/>
      <c r="M273" s="196"/>
      <c r="N273" s="197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156</v>
      </c>
      <c r="AU273" s="19" t="s">
        <v>82</v>
      </c>
    </row>
    <row r="274" spans="1:65" s="2" customFormat="1" ht="16.5" customHeight="1">
      <c r="A274" s="36"/>
      <c r="B274" s="37"/>
      <c r="C274" s="180" t="s">
        <v>723</v>
      </c>
      <c r="D274" s="180" t="s">
        <v>149</v>
      </c>
      <c r="E274" s="181" t="s">
        <v>1416</v>
      </c>
      <c r="F274" s="182" t="s">
        <v>1417</v>
      </c>
      <c r="G274" s="183" t="s">
        <v>179</v>
      </c>
      <c r="H274" s="184">
        <v>30</v>
      </c>
      <c r="I274" s="185"/>
      <c r="J274" s="186">
        <f>ROUND(I274*H274,2)</f>
        <v>0</v>
      </c>
      <c r="K274" s="182" t="s">
        <v>153</v>
      </c>
      <c r="L274" s="41"/>
      <c r="M274" s="187" t="s">
        <v>19</v>
      </c>
      <c r="N274" s="188" t="s">
        <v>43</v>
      </c>
      <c r="O274" s="66"/>
      <c r="P274" s="189">
        <f>O274*H274</f>
        <v>0</v>
      </c>
      <c r="Q274" s="189">
        <v>6.0000000000000002E-5</v>
      </c>
      <c r="R274" s="189">
        <f>Q274*H274</f>
        <v>1.8E-3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154</v>
      </c>
      <c r="AT274" s="191" t="s">
        <v>149</v>
      </c>
      <c r="AU274" s="191" t="s">
        <v>82</v>
      </c>
      <c r="AY274" s="19" t="s">
        <v>146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154</v>
      </c>
      <c r="BM274" s="191" t="s">
        <v>1418</v>
      </c>
    </row>
    <row r="275" spans="1:65" s="2" customFormat="1">
      <c r="A275" s="36"/>
      <c r="B275" s="37"/>
      <c r="C275" s="38"/>
      <c r="D275" s="193" t="s">
        <v>156</v>
      </c>
      <c r="E275" s="38"/>
      <c r="F275" s="194" t="s">
        <v>1419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156</v>
      </c>
      <c r="AU275" s="19" t="s">
        <v>82</v>
      </c>
    </row>
    <row r="276" spans="1:65" s="12" customFormat="1" ht="22.9" customHeight="1">
      <c r="B276" s="164"/>
      <c r="C276" s="165"/>
      <c r="D276" s="166" t="s">
        <v>71</v>
      </c>
      <c r="E276" s="178" t="s">
        <v>162</v>
      </c>
      <c r="F276" s="178" t="s">
        <v>163</v>
      </c>
      <c r="G276" s="165"/>
      <c r="H276" s="165"/>
      <c r="I276" s="168"/>
      <c r="J276" s="179">
        <f>BK276</f>
        <v>0</v>
      </c>
      <c r="K276" s="165"/>
      <c r="L276" s="170"/>
      <c r="M276" s="171"/>
      <c r="N276" s="172"/>
      <c r="O276" s="172"/>
      <c r="P276" s="173">
        <f>SUM(P277:P294)</f>
        <v>0</v>
      </c>
      <c r="Q276" s="172"/>
      <c r="R276" s="173">
        <f>SUM(R277:R294)</f>
        <v>1.013E-2</v>
      </c>
      <c r="S276" s="172"/>
      <c r="T276" s="174">
        <f>SUM(T277:T294)</f>
        <v>1.8896000000000002</v>
      </c>
      <c r="AR276" s="175" t="s">
        <v>80</v>
      </c>
      <c r="AT276" s="176" t="s">
        <v>71</v>
      </c>
      <c r="AU276" s="176" t="s">
        <v>80</v>
      </c>
      <c r="AY276" s="175" t="s">
        <v>146</v>
      </c>
      <c r="BK276" s="177">
        <f>SUM(BK277:BK294)</f>
        <v>0</v>
      </c>
    </row>
    <row r="277" spans="1:65" s="2" customFormat="1" ht="24.2" customHeight="1">
      <c r="A277" s="36"/>
      <c r="B277" s="37"/>
      <c r="C277" s="180" t="s">
        <v>728</v>
      </c>
      <c r="D277" s="180" t="s">
        <v>149</v>
      </c>
      <c r="E277" s="181" t="s">
        <v>719</v>
      </c>
      <c r="F277" s="182" t="s">
        <v>720</v>
      </c>
      <c r="G277" s="183" t="s">
        <v>179</v>
      </c>
      <c r="H277" s="184">
        <v>20</v>
      </c>
      <c r="I277" s="185"/>
      <c r="J277" s="186">
        <f>ROUND(I277*H277,2)</f>
        <v>0</v>
      </c>
      <c r="K277" s="182" t="s">
        <v>153</v>
      </c>
      <c r="L277" s="41"/>
      <c r="M277" s="187" t="s">
        <v>19</v>
      </c>
      <c r="N277" s="188" t="s">
        <v>43</v>
      </c>
      <c r="O277" s="66"/>
      <c r="P277" s="189">
        <f>O277*H277</f>
        <v>0</v>
      </c>
      <c r="Q277" s="189">
        <v>5.0000000000000001E-4</v>
      </c>
      <c r="R277" s="189">
        <f>Q277*H277</f>
        <v>0.01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154</v>
      </c>
      <c r="AT277" s="191" t="s">
        <v>149</v>
      </c>
      <c r="AU277" s="191" t="s">
        <v>82</v>
      </c>
      <c r="AY277" s="19" t="s">
        <v>146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80</v>
      </c>
      <c r="BK277" s="192">
        <f>ROUND(I277*H277,2)</f>
        <v>0</v>
      </c>
      <c r="BL277" s="19" t="s">
        <v>154</v>
      </c>
      <c r="BM277" s="191" t="s">
        <v>1420</v>
      </c>
    </row>
    <row r="278" spans="1:65" s="2" customFormat="1">
      <c r="A278" s="36"/>
      <c r="B278" s="37"/>
      <c r="C278" s="38"/>
      <c r="D278" s="193" t="s">
        <v>156</v>
      </c>
      <c r="E278" s="38"/>
      <c r="F278" s="194" t="s">
        <v>722</v>
      </c>
      <c r="G278" s="38"/>
      <c r="H278" s="38"/>
      <c r="I278" s="195"/>
      <c r="J278" s="38"/>
      <c r="K278" s="38"/>
      <c r="L278" s="41"/>
      <c r="M278" s="196"/>
      <c r="N278" s="197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156</v>
      </c>
      <c r="AU278" s="19" t="s">
        <v>82</v>
      </c>
    </row>
    <row r="279" spans="1:65" s="2" customFormat="1" ht="16.5" customHeight="1">
      <c r="A279" s="36"/>
      <c r="B279" s="37"/>
      <c r="C279" s="180" t="s">
        <v>733</v>
      </c>
      <c r="D279" s="180" t="s">
        <v>149</v>
      </c>
      <c r="E279" s="181" t="s">
        <v>729</v>
      </c>
      <c r="F279" s="182" t="s">
        <v>730</v>
      </c>
      <c r="G279" s="183" t="s">
        <v>179</v>
      </c>
      <c r="H279" s="184">
        <v>20</v>
      </c>
      <c r="I279" s="185"/>
      <c r="J279" s="186">
        <f>ROUND(I279*H279,2)</f>
        <v>0</v>
      </c>
      <c r="K279" s="182" t="s">
        <v>153</v>
      </c>
      <c r="L279" s="41"/>
      <c r="M279" s="187" t="s">
        <v>19</v>
      </c>
      <c r="N279" s="188" t="s">
        <v>43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154</v>
      </c>
      <c r="AT279" s="191" t="s">
        <v>149</v>
      </c>
      <c r="AU279" s="191" t="s">
        <v>82</v>
      </c>
      <c r="AY279" s="19" t="s">
        <v>146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154</v>
      </c>
      <c r="BM279" s="191" t="s">
        <v>1421</v>
      </c>
    </row>
    <row r="280" spans="1:65" s="2" customFormat="1">
      <c r="A280" s="36"/>
      <c r="B280" s="37"/>
      <c r="C280" s="38"/>
      <c r="D280" s="193" t="s">
        <v>156</v>
      </c>
      <c r="E280" s="38"/>
      <c r="F280" s="194" t="s">
        <v>732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156</v>
      </c>
      <c r="AU280" s="19" t="s">
        <v>82</v>
      </c>
    </row>
    <row r="281" spans="1:65" s="13" customFormat="1">
      <c r="B281" s="198"/>
      <c r="C281" s="199"/>
      <c r="D281" s="200" t="s">
        <v>158</v>
      </c>
      <c r="E281" s="201" t="s">
        <v>19</v>
      </c>
      <c r="F281" s="202" t="s">
        <v>1422</v>
      </c>
      <c r="G281" s="199"/>
      <c r="H281" s="203">
        <v>20</v>
      </c>
      <c r="I281" s="204"/>
      <c r="J281" s="199"/>
      <c r="K281" s="199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158</v>
      </c>
      <c r="AU281" s="209" t="s">
        <v>82</v>
      </c>
      <c r="AV281" s="13" t="s">
        <v>82</v>
      </c>
      <c r="AW281" s="13" t="s">
        <v>33</v>
      </c>
      <c r="AX281" s="13" t="s">
        <v>80</v>
      </c>
      <c r="AY281" s="209" t="s">
        <v>146</v>
      </c>
    </row>
    <row r="282" spans="1:65" s="2" customFormat="1" ht="16.5" customHeight="1">
      <c r="A282" s="36"/>
      <c r="B282" s="37"/>
      <c r="C282" s="180" t="s">
        <v>739</v>
      </c>
      <c r="D282" s="180" t="s">
        <v>149</v>
      </c>
      <c r="E282" s="181" t="s">
        <v>1423</v>
      </c>
      <c r="F282" s="182" t="s">
        <v>1424</v>
      </c>
      <c r="G282" s="183" t="s">
        <v>369</v>
      </c>
      <c r="H282" s="184">
        <v>1</v>
      </c>
      <c r="I282" s="185"/>
      <c r="J282" s="186">
        <f>ROUND(I282*H282,2)</f>
        <v>0</v>
      </c>
      <c r="K282" s="182" t="s">
        <v>153</v>
      </c>
      <c r="L282" s="41"/>
      <c r="M282" s="187" t="s">
        <v>19</v>
      </c>
      <c r="N282" s="188" t="s">
        <v>43</v>
      </c>
      <c r="O282" s="66"/>
      <c r="P282" s="189">
        <f>O282*H282</f>
        <v>0</v>
      </c>
      <c r="Q282" s="189">
        <v>0</v>
      </c>
      <c r="R282" s="189">
        <f>Q282*H282</f>
        <v>0</v>
      </c>
      <c r="S282" s="189">
        <v>0</v>
      </c>
      <c r="T282" s="19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1" t="s">
        <v>154</v>
      </c>
      <c r="AT282" s="191" t="s">
        <v>149</v>
      </c>
      <c r="AU282" s="191" t="s">
        <v>82</v>
      </c>
      <c r="AY282" s="19" t="s">
        <v>146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9" t="s">
        <v>80</v>
      </c>
      <c r="BK282" s="192">
        <f>ROUND(I282*H282,2)</f>
        <v>0</v>
      </c>
      <c r="BL282" s="19" t="s">
        <v>154</v>
      </c>
      <c r="BM282" s="191" t="s">
        <v>1425</v>
      </c>
    </row>
    <row r="283" spans="1:65" s="2" customFormat="1">
      <c r="A283" s="36"/>
      <c r="B283" s="37"/>
      <c r="C283" s="38"/>
      <c r="D283" s="193" t="s">
        <v>156</v>
      </c>
      <c r="E283" s="38"/>
      <c r="F283" s="194" t="s">
        <v>1426</v>
      </c>
      <c r="G283" s="38"/>
      <c r="H283" s="38"/>
      <c r="I283" s="195"/>
      <c r="J283" s="38"/>
      <c r="K283" s="38"/>
      <c r="L283" s="41"/>
      <c r="M283" s="196"/>
      <c r="N283" s="197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156</v>
      </c>
      <c r="AU283" s="19" t="s">
        <v>82</v>
      </c>
    </row>
    <row r="284" spans="1:65" s="2" customFormat="1" ht="16.5" customHeight="1">
      <c r="A284" s="36"/>
      <c r="B284" s="37"/>
      <c r="C284" s="226" t="s">
        <v>745</v>
      </c>
      <c r="D284" s="226" t="s">
        <v>546</v>
      </c>
      <c r="E284" s="227" t="s">
        <v>1427</v>
      </c>
      <c r="F284" s="228" t="s">
        <v>1428</v>
      </c>
      <c r="G284" s="229" t="s">
        <v>369</v>
      </c>
      <c r="H284" s="230">
        <v>1</v>
      </c>
      <c r="I284" s="231"/>
      <c r="J284" s="232">
        <f>ROUND(I284*H284,2)</f>
        <v>0</v>
      </c>
      <c r="K284" s="228" t="s">
        <v>153</v>
      </c>
      <c r="L284" s="233"/>
      <c r="M284" s="234" t="s">
        <v>19</v>
      </c>
      <c r="N284" s="235" t="s">
        <v>43</v>
      </c>
      <c r="O284" s="66"/>
      <c r="P284" s="189">
        <f>O284*H284</f>
        <v>0</v>
      </c>
      <c r="Q284" s="189">
        <v>1.2999999999999999E-4</v>
      </c>
      <c r="R284" s="189">
        <f>Q284*H284</f>
        <v>1.2999999999999999E-4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201</v>
      </c>
      <c r="AT284" s="191" t="s">
        <v>546</v>
      </c>
      <c r="AU284" s="191" t="s">
        <v>82</v>
      </c>
      <c r="AY284" s="19" t="s">
        <v>146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154</v>
      </c>
      <c r="BM284" s="191" t="s">
        <v>1429</v>
      </c>
    </row>
    <row r="285" spans="1:65" s="2" customFormat="1" ht="16.5" customHeight="1">
      <c r="A285" s="36"/>
      <c r="B285" s="37"/>
      <c r="C285" s="180" t="s">
        <v>750</v>
      </c>
      <c r="D285" s="180" t="s">
        <v>149</v>
      </c>
      <c r="E285" s="181" t="s">
        <v>1430</v>
      </c>
      <c r="F285" s="182" t="s">
        <v>1431</v>
      </c>
      <c r="G285" s="183" t="s">
        <v>166</v>
      </c>
      <c r="H285" s="184">
        <v>0.4</v>
      </c>
      <c r="I285" s="185"/>
      <c r="J285" s="186">
        <f>ROUND(I285*H285,2)</f>
        <v>0</v>
      </c>
      <c r="K285" s="182" t="s">
        <v>153</v>
      </c>
      <c r="L285" s="41"/>
      <c r="M285" s="187" t="s">
        <v>19</v>
      </c>
      <c r="N285" s="188" t="s">
        <v>43</v>
      </c>
      <c r="O285" s="66"/>
      <c r="P285" s="189">
        <f>O285*H285</f>
        <v>0</v>
      </c>
      <c r="Q285" s="189">
        <v>0</v>
      </c>
      <c r="R285" s="189">
        <f>Q285*H285</f>
        <v>0</v>
      </c>
      <c r="S285" s="189">
        <v>2</v>
      </c>
      <c r="T285" s="190">
        <f>S285*H285</f>
        <v>0.8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154</v>
      </c>
      <c r="AT285" s="191" t="s">
        <v>149</v>
      </c>
      <c r="AU285" s="191" t="s">
        <v>82</v>
      </c>
      <c r="AY285" s="19" t="s">
        <v>146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154</v>
      </c>
      <c r="BM285" s="191" t="s">
        <v>1432</v>
      </c>
    </row>
    <row r="286" spans="1:65" s="2" customFormat="1">
      <c r="A286" s="36"/>
      <c r="B286" s="37"/>
      <c r="C286" s="38"/>
      <c r="D286" s="193" t="s">
        <v>156</v>
      </c>
      <c r="E286" s="38"/>
      <c r="F286" s="194" t="s">
        <v>1433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156</v>
      </c>
      <c r="AU286" s="19" t="s">
        <v>82</v>
      </c>
    </row>
    <row r="287" spans="1:65" s="13" customFormat="1">
      <c r="B287" s="198"/>
      <c r="C287" s="199"/>
      <c r="D287" s="200" t="s">
        <v>158</v>
      </c>
      <c r="E287" s="201" t="s">
        <v>19</v>
      </c>
      <c r="F287" s="202" t="s">
        <v>1434</v>
      </c>
      <c r="G287" s="199"/>
      <c r="H287" s="203">
        <v>0.4</v>
      </c>
      <c r="I287" s="204"/>
      <c r="J287" s="199"/>
      <c r="K287" s="199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158</v>
      </c>
      <c r="AU287" s="209" t="s">
        <v>82</v>
      </c>
      <c r="AV287" s="13" t="s">
        <v>82</v>
      </c>
      <c r="AW287" s="13" t="s">
        <v>33</v>
      </c>
      <c r="AX287" s="13" t="s">
        <v>80</v>
      </c>
      <c r="AY287" s="209" t="s">
        <v>146</v>
      </c>
    </row>
    <row r="288" spans="1:65" s="2" customFormat="1" ht="16.5" customHeight="1">
      <c r="A288" s="36"/>
      <c r="B288" s="37"/>
      <c r="C288" s="180" t="s">
        <v>756</v>
      </c>
      <c r="D288" s="180" t="s">
        <v>149</v>
      </c>
      <c r="E288" s="181" t="s">
        <v>1435</v>
      </c>
      <c r="F288" s="182" t="s">
        <v>1436</v>
      </c>
      <c r="G288" s="183" t="s">
        <v>166</v>
      </c>
      <c r="H288" s="184">
        <v>0.48799999999999999</v>
      </c>
      <c r="I288" s="185"/>
      <c r="J288" s="186">
        <f>ROUND(I288*H288,2)</f>
        <v>0</v>
      </c>
      <c r="K288" s="182" t="s">
        <v>153</v>
      </c>
      <c r="L288" s="41"/>
      <c r="M288" s="187" t="s">
        <v>19</v>
      </c>
      <c r="N288" s="188" t="s">
        <v>43</v>
      </c>
      <c r="O288" s="66"/>
      <c r="P288" s="189">
        <f>O288*H288</f>
        <v>0</v>
      </c>
      <c r="Q288" s="189">
        <v>0</v>
      </c>
      <c r="R288" s="189">
        <f>Q288*H288</f>
        <v>0</v>
      </c>
      <c r="S288" s="189">
        <v>2.2000000000000002</v>
      </c>
      <c r="T288" s="190">
        <f>S288*H288</f>
        <v>1.0736000000000001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154</v>
      </c>
      <c r="AT288" s="191" t="s">
        <v>149</v>
      </c>
      <c r="AU288" s="191" t="s">
        <v>82</v>
      </c>
      <c r="AY288" s="19" t="s">
        <v>146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80</v>
      </c>
      <c r="BK288" s="192">
        <f>ROUND(I288*H288,2)</f>
        <v>0</v>
      </c>
      <c r="BL288" s="19" t="s">
        <v>154</v>
      </c>
      <c r="BM288" s="191" t="s">
        <v>1437</v>
      </c>
    </row>
    <row r="289" spans="1:65" s="2" customFormat="1">
      <c r="A289" s="36"/>
      <c r="B289" s="37"/>
      <c r="C289" s="38"/>
      <c r="D289" s="193" t="s">
        <v>156</v>
      </c>
      <c r="E289" s="38"/>
      <c r="F289" s="194" t="s">
        <v>1438</v>
      </c>
      <c r="G289" s="38"/>
      <c r="H289" s="38"/>
      <c r="I289" s="195"/>
      <c r="J289" s="38"/>
      <c r="K289" s="38"/>
      <c r="L289" s="41"/>
      <c r="M289" s="196"/>
      <c r="N289" s="197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156</v>
      </c>
      <c r="AU289" s="19" t="s">
        <v>82</v>
      </c>
    </row>
    <row r="290" spans="1:65" s="13" customFormat="1">
      <c r="B290" s="198"/>
      <c r="C290" s="199"/>
      <c r="D290" s="200" t="s">
        <v>158</v>
      </c>
      <c r="E290" s="201" t="s">
        <v>19</v>
      </c>
      <c r="F290" s="202" t="s">
        <v>1439</v>
      </c>
      <c r="G290" s="199"/>
      <c r="H290" s="203">
        <v>0.42</v>
      </c>
      <c r="I290" s="204"/>
      <c r="J290" s="199"/>
      <c r="K290" s="199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158</v>
      </c>
      <c r="AU290" s="209" t="s">
        <v>82</v>
      </c>
      <c r="AV290" s="13" t="s">
        <v>82</v>
      </c>
      <c r="AW290" s="13" t="s">
        <v>33</v>
      </c>
      <c r="AX290" s="13" t="s">
        <v>72</v>
      </c>
      <c r="AY290" s="209" t="s">
        <v>146</v>
      </c>
    </row>
    <row r="291" spans="1:65" s="13" customFormat="1">
      <c r="B291" s="198"/>
      <c r="C291" s="199"/>
      <c r="D291" s="200" t="s">
        <v>158</v>
      </c>
      <c r="E291" s="201" t="s">
        <v>19</v>
      </c>
      <c r="F291" s="202" t="s">
        <v>1295</v>
      </c>
      <c r="G291" s="199"/>
      <c r="H291" s="203">
        <v>6.8000000000000005E-2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158</v>
      </c>
      <c r="AU291" s="209" t="s">
        <v>82</v>
      </c>
      <c r="AV291" s="13" t="s">
        <v>82</v>
      </c>
      <c r="AW291" s="13" t="s">
        <v>33</v>
      </c>
      <c r="AX291" s="13" t="s">
        <v>72</v>
      </c>
      <c r="AY291" s="209" t="s">
        <v>146</v>
      </c>
    </row>
    <row r="292" spans="1:65" s="14" customFormat="1">
      <c r="B292" s="210"/>
      <c r="C292" s="211"/>
      <c r="D292" s="200" t="s">
        <v>158</v>
      </c>
      <c r="E292" s="212" t="s">
        <v>19</v>
      </c>
      <c r="F292" s="213" t="s">
        <v>161</v>
      </c>
      <c r="G292" s="211"/>
      <c r="H292" s="214">
        <v>0.48799999999999999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158</v>
      </c>
      <c r="AU292" s="220" t="s">
        <v>82</v>
      </c>
      <c r="AV292" s="14" t="s">
        <v>154</v>
      </c>
      <c r="AW292" s="14" t="s">
        <v>33</v>
      </c>
      <c r="AX292" s="14" t="s">
        <v>80</v>
      </c>
      <c r="AY292" s="220" t="s">
        <v>146</v>
      </c>
    </row>
    <row r="293" spans="1:65" s="2" customFormat="1" ht="24.2" customHeight="1">
      <c r="A293" s="36"/>
      <c r="B293" s="37"/>
      <c r="C293" s="180" t="s">
        <v>762</v>
      </c>
      <c r="D293" s="180" t="s">
        <v>149</v>
      </c>
      <c r="E293" s="181" t="s">
        <v>1440</v>
      </c>
      <c r="F293" s="182" t="s">
        <v>1441</v>
      </c>
      <c r="G293" s="183" t="s">
        <v>369</v>
      </c>
      <c r="H293" s="184">
        <v>2</v>
      </c>
      <c r="I293" s="185"/>
      <c r="J293" s="186">
        <f>ROUND(I293*H293,2)</f>
        <v>0</v>
      </c>
      <c r="K293" s="182" t="s">
        <v>153</v>
      </c>
      <c r="L293" s="41"/>
      <c r="M293" s="187" t="s">
        <v>19</v>
      </c>
      <c r="N293" s="188" t="s">
        <v>43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8.0000000000000002E-3</v>
      </c>
      <c r="T293" s="190">
        <f>S293*H293</f>
        <v>1.6E-2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154</v>
      </c>
      <c r="AT293" s="191" t="s">
        <v>149</v>
      </c>
      <c r="AU293" s="191" t="s">
        <v>82</v>
      </c>
      <c r="AY293" s="19" t="s">
        <v>146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154</v>
      </c>
      <c r="BM293" s="191" t="s">
        <v>1442</v>
      </c>
    </row>
    <row r="294" spans="1:65" s="2" customFormat="1">
      <c r="A294" s="36"/>
      <c r="B294" s="37"/>
      <c r="C294" s="38"/>
      <c r="D294" s="193" t="s">
        <v>156</v>
      </c>
      <c r="E294" s="38"/>
      <c r="F294" s="194" t="s">
        <v>1443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156</v>
      </c>
      <c r="AU294" s="19" t="s">
        <v>82</v>
      </c>
    </row>
    <row r="295" spans="1:65" s="12" customFormat="1" ht="22.9" customHeight="1">
      <c r="B295" s="164"/>
      <c r="C295" s="165"/>
      <c r="D295" s="166" t="s">
        <v>71</v>
      </c>
      <c r="E295" s="178" t="s">
        <v>228</v>
      </c>
      <c r="F295" s="178" t="s">
        <v>229</v>
      </c>
      <c r="G295" s="165"/>
      <c r="H295" s="165"/>
      <c r="I295" s="168"/>
      <c r="J295" s="179">
        <f>BK295</f>
        <v>0</v>
      </c>
      <c r="K295" s="165"/>
      <c r="L295" s="170"/>
      <c r="M295" s="171"/>
      <c r="N295" s="172"/>
      <c r="O295" s="172"/>
      <c r="P295" s="173">
        <f>SUM(P296:P305)</f>
        <v>0</v>
      </c>
      <c r="Q295" s="172"/>
      <c r="R295" s="173">
        <f>SUM(R296:R305)</f>
        <v>0</v>
      </c>
      <c r="S295" s="172"/>
      <c r="T295" s="174">
        <f>SUM(T296:T305)</f>
        <v>0</v>
      </c>
      <c r="AR295" s="175" t="s">
        <v>80</v>
      </c>
      <c r="AT295" s="176" t="s">
        <v>71</v>
      </c>
      <c r="AU295" s="176" t="s">
        <v>80</v>
      </c>
      <c r="AY295" s="175" t="s">
        <v>146</v>
      </c>
      <c r="BK295" s="177">
        <f>SUM(BK296:BK305)</f>
        <v>0</v>
      </c>
    </row>
    <row r="296" spans="1:65" s="2" customFormat="1" ht="21.75" customHeight="1">
      <c r="A296" s="36"/>
      <c r="B296" s="37"/>
      <c r="C296" s="180" t="s">
        <v>764</v>
      </c>
      <c r="D296" s="180" t="s">
        <v>149</v>
      </c>
      <c r="E296" s="181" t="s">
        <v>231</v>
      </c>
      <c r="F296" s="182" t="s">
        <v>232</v>
      </c>
      <c r="G296" s="183" t="s">
        <v>233</v>
      </c>
      <c r="H296" s="184">
        <v>4.09</v>
      </c>
      <c r="I296" s="185"/>
      <c r="J296" s="186">
        <f>ROUND(I296*H296,2)</f>
        <v>0</v>
      </c>
      <c r="K296" s="182" t="s">
        <v>153</v>
      </c>
      <c r="L296" s="41"/>
      <c r="M296" s="187" t="s">
        <v>19</v>
      </c>
      <c r="N296" s="188" t="s">
        <v>43</v>
      </c>
      <c r="O296" s="66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154</v>
      </c>
      <c r="AT296" s="191" t="s">
        <v>149</v>
      </c>
      <c r="AU296" s="191" t="s">
        <v>82</v>
      </c>
      <c r="AY296" s="19" t="s">
        <v>146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80</v>
      </c>
      <c r="BK296" s="192">
        <f>ROUND(I296*H296,2)</f>
        <v>0</v>
      </c>
      <c r="BL296" s="19" t="s">
        <v>154</v>
      </c>
      <c r="BM296" s="191" t="s">
        <v>1444</v>
      </c>
    </row>
    <row r="297" spans="1:65" s="2" customFormat="1">
      <c r="A297" s="36"/>
      <c r="B297" s="37"/>
      <c r="C297" s="38"/>
      <c r="D297" s="193" t="s">
        <v>156</v>
      </c>
      <c r="E297" s="38"/>
      <c r="F297" s="194" t="s">
        <v>235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156</v>
      </c>
      <c r="AU297" s="19" t="s">
        <v>82</v>
      </c>
    </row>
    <row r="298" spans="1:65" s="2" customFormat="1" ht="24.2" customHeight="1">
      <c r="A298" s="36"/>
      <c r="B298" s="37"/>
      <c r="C298" s="180" t="s">
        <v>767</v>
      </c>
      <c r="D298" s="180" t="s">
        <v>149</v>
      </c>
      <c r="E298" s="181" t="s">
        <v>237</v>
      </c>
      <c r="F298" s="182" t="s">
        <v>238</v>
      </c>
      <c r="G298" s="183" t="s">
        <v>233</v>
      </c>
      <c r="H298" s="184">
        <v>118.61</v>
      </c>
      <c r="I298" s="185"/>
      <c r="J298" s="186">
        <f>ROUND(I298*H298,2)</f>
        <v>0</v>
      </c>
      <c r="K298" s="182" t="s">
        <v>153</v>
      </c>
      <c r="L298" s="41"/>
      <c r="M298" s="187" t="s">
        <v>19</v>
      </c>
      <c r="N298" s="188" t="s">
        <v>43</v>
      </c>
      <c r="O298" s="66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154</v>
      </c>
      <c r="AT298" s="191" t="s">
        <v>149</v>
      </c>
      <c r="AU298" s="191" t="s">
        <v>82</v>
      </c>
      <c r="AY298" s="19" t="s">
        <v>146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80</v>
      </c>
      <c r="BK298" s="192">
        <f>ROUND(I298*H298,2)</f>
        <v>0</v>
      </c>
      <c r="BL298" s="19" t="s">
        <v>154</v>
      </c>
      <c r="BM298" s="191" t="s">
        <v>1445</v>
      </c>
    </row>
    <row r="299" spans="1:65" s="2" customFormat="1">
      <c r="A299" s="36"/>
      <c r="B299" s="37"/>
      <c r="C299" s="38"/>
      <c r="D299" s="193" t="s">
        <v>156</v>
      </c>
      <c r="E299" s="38"/>
      <c r="F299" s="194" t="s">
        <v>240</v>
      </c>
      <c r="G299" s="38"/>
      <c r="H299" s="38"/>
      <c r="I299" s="195"/>
      <c r="J299" s="38"/>
      <c r="K299" s="38"/>
      <c r="L299" s="41"/>
      <c r="M299" s="196"/>
      <c r="N299" s="197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156</v>
      </c>
      <c r="AU299" s="19" t="s">
        <v>82</v>
      </c>
    </row>
    <row r="300" spans="1:65" s="13" customFormat="1">
      <c r="B300" s="198"/>
      <c r="C300" s="199"/>
      <c r="D300" s="200" t="s">
        <v>158</v>
      </c>
      <c r="E300" s="201" t="s">
        <v>19</v>
      </c>
      <c r="F300" s="202" t="s">
        <v>1446</v>
      </c>
      <c r="G300" s="199"/>
      <c r="H300" s="203">
        <v>118.61</v>
      </c>
      <c r="I300" s="204"/>
      <c r="J300" s="199"/>
      <c r="K300" s="199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158</v>
      </c>
      <c r="AU300" s="209" t="s">
        <v>82</v>
      </c>
      <c r="AV300" s="13" t="s">
        <v>82</v>
      </c>
      <c r="AW300" s="13" t="s">
        <v>33</v>
      </c>
      <c r="AX300" s="13" t="s">
        <v>80</v>
      </c>
      <c r="AY300" s="209" t="s">
        <v>146</v>
      </c>
    </row>
    <row r="301" spans="1:65" s="2" customFormat="1" ht="24.2" customHeight="1">
      <c r="A301" s="36"/>
      <c r="B301" s="37"/>
      <c r="C301" s="180" t="s">
        <v>770</v>
      </c>
      <c r="D301" s="180" t="s">
        <v>149</v>
      </c>
      <c r="E301" s="181" t="s">
        <v>249</v>
      </c>
      <c r="F301" s="182" t="s">
        <v>250</v>
      </c>
      <c r="G301" s="183" t="s">
        <v>233</v>
      </c>
      <c r="H301" s="184">
        <v>1.89</v>
      </c>
      <c r="I301" s="185"/>
      <c r="J301" s="186">
        <f>ROUND(I301*H301,2)</f>
        <v>0</v>
      </c>
      <c r="K301" s="182" t="s">
        <v>153</v>
      </c>
      <c r="L301" s="41"/>
      <c r="M301" s="187" t="s">
        <v>19</v>
      </c>
      <c r="N301" s="188" t="s">
        <v>43</v>
      </c>
      <c r="O301" s="66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154</v>
      </c>
      <c r="AT301" s="191" t="s">
        <v>149</v>
      </c>
      <c r="AU301" s="191" t="s">
        <v>82</v>
      </c>
      <c r="AY301" s="19" t="s">
        <v>146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80</v>
      </c>
      <c r="BK301" s="192">
        <f>ROUND(I301*H301,2)</f>
        <v>0</v>
      </c>
      <c r="BL301" s="19" t="s">
        <v>154</v>
      </c>
      <c r="BM301" s="191" t="s">
        <v>1447</v>
      </c>
    </row>
    <row r="302" spans="1:65" s="2" customFormat="1">
      <c r="A302" s="36"/>
      <c r="B302" s="37"/>
      <c r="C302" s="38"/>
      <c r="D302" s="193" t="s">
        <v>156</v>
      </c>
      <c r="E302" s="38"/>
      <c r="F302" s="194" t="s">
        <v>252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156</v>
      </c>
      <c r="AU302" s="19" t="s">
        <v>82</v>
      </c>
    </row>
    <row r="303" spans="1:65" s="13" customFormat="1">
      <c r="B303" s="198"/>
      <c r="C303" s="199"/>
      <c r="D303" s="200" t="s">
        <v>158</v>
      </c>
      <c r="E303" s="201" t="s">
        <v>19</v>
      </c>
      <c r="F303" s="202" t="s">
        <v>1448</v>
      </c>
      <c r="G303" s="199"/>
      <c r="H303" s="203">
        <v>1.89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158</v>
      </c>
      <c r="AU303" s="209" t="s">
        <v>82</v>
      </c>
      <c r="AV303" s="13" t="s">
        <v>82</v>
      </c>
      <c r="AW303" s="13" t="s">
        <v>33</v>
      </c>
      <c r="AX303" s="13" t="s">
        <v>80</v>
      </c>
      <c r="AY303" s="209" t="s">
        <v>146</v>
      </c>
    </row>
    <row r="304" spans="1:65" s="2" customFormat="1" ht="24.2" customHeight="1">
      <c r="A304" s="36"/>
      <c r="B304" s="37"/>
      <c r="C304" s="180" t="s">
        <v>778</v>
      </c>
      <c r="D304" s="180" t="s">
        <v>149</v>
      </c>
      <c r="E304" s="181" t="s">
        <v>771</v>
      </c>
      <c r="F304" s="182" t="s">
        <v>772</v>
      </c>
      <c r="G304" s="183" t="s">
        <v>233</v>
      </c>
      <c r="H304" s="184">
        <v>2.2000000000000002</v>
      </c>
      <c r="I304" s="185"/>
      <c r="J304" s="186">
        <f>ROUND(I304*H304,2)</f>
        <v>0</v>
      </c>
      <c r="K304" s="182" t="s">
        <v>153</v>
      </c>
      <c r="L304" s="41"/>
      <c r="M304" s="187" t="s">
        <v>19</v>
      </c>
      <c r="N304" s="188" t="s">
        <v>43</v>
      </c>
      <c r="O304" s="66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1" t="s">
        <v>154</v>
      </c>
      <c r="AT304" s="191" t="s">
        <v>149</v>
      </c>
      <c r="AU304" s="191" t="s">
        <v>82</v>
      </c>
      <c r="AY304" s="19" t="s">
        <v>146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80</v>
      </c>
      <c r="BK304" s="192">
        <f>ROUND(I304*H304,2)</f>
        <v>0</v>
      </c>
      <c r="BL304" s="19" t="s">
        <v>154</v>
      </c>
      <c r="BM304" s="191" t="s">
        <v>1449</v>
      </c>
    </row>
    <row r="305" spans="1:65" s="2" customFormat="1">
      <c r="A305" s="36"/>
      <c r="B305" s="37"/>
      <c r="C305" s="38"/>
      <c r="D305" s="193" t="s">
        <v>156</v>
      </c>
      <c r="E305" s="38"/>
      <c r="F305" s="194" t="s">
        <v>774</v>
      </c>
      <c r="G305" s="38"/>
      <c r="H305" s="38"/>
      <c r="I305" s="195"/>
      <c r="J305" s="38"/>
      <c r="K305" s="38"/>
      <c r="L305" s="41"/>
      <c r="M305" s="196"/>
      <c r="N305" s="19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156</v>
      </c>
      <c r="AU305" s="19" t="s">
        <v>82</v>
      </c>
    </row>
    <row r="306" spans="1:65" s="12" customFormat="1" ht="22.9" customHeight="1">
      <c r="B306" s="164"/>
      <c r="C306" s="165"/>
      <c r="D306" s="166" t="s">
        <v>71</v>
      </c>
      <c r="E306" s="178" t="s">
        <v>776</v>
      </c>
      <c r="F306" s="178" t="s">
        <v>777</v>
      </c>
      <c r="G306" s="165"/>
      <c r="H306" s="165"/>
      <c r="I306" s="168"/>
      <c r="J306" s="179">
        <f>BK306</f>
        <v>0</v>
      </c>
      <c r="K306" s="165"/>
      <c r="L306" s="170"/>
      <c r="M306" s="171"/>
      <c r="N306" s="172"/>
      <c r="O306" s="172"/>
      <c r="P306" s="173">
        <f>SUM(P307:P308)</f>
        <v>0</v>
      </c>
      <c r="Q306" s="172"/>
      <c r="R306" s="173">
        <f>SUM(R307:R308)</f>
        <v>0</v>
      </c>
      <c r="S306" s="172"/>
      <c r="T306" s="174">
        <f>SUM(T307:T308)</f>
        <v>0</v>
      </c>
      <c r="AR306" s="175" t="s">
        <v>80</v>
      </c>
      <c r="AT306" s="176" t="s">
        <v>71</v>
      </c>
      <c r="AU306" s="176" t="s">
        <v>80</v>
      </c>
      <c r="AY306" s="175" t="s">
        <v>146</v>
      </c>
      <c r="BK306" s="177">
        <f>SUM(BK307:BK308)</f>
        <v>0</v>
      </c>
    </row>
    <row r="307" spans="1:65" s="2" customFormat="1" ht="24.2" customHeight="1">
      <c r="A307" s="36"/>
      <c r="B307" s="37"/>
      <c r="C307" s="180" t="s">
        <v>785</v>
      </c>
      <c r="D307" s="180" t="s">
        <v>149</v>
      </c>
      <c r="E307" s="181" t="s">
        <v>1450</v>
      </c>
      <c r="F307" s="182" t="s">
        <v>1451</v>
      </c>
      <c r="G307" s="183" t="s">
        <v>233</v>
      </c>
      <c r="H307" s="184">
        <v>85.991</v>
      </c>
      <c r="I307" s="185"/>
      <c r="J307" s="186">
        <f>ROUND(I307*H307,2)</f>
        <v>0</v>
      </c>
      <c r="K307" s="182" t="s">
        <v>153</v>
      </c>
      <c r="L307" s="41"/>
      <c r="M307" s="187" t="s">
        <v>19</v>
      </c>
      <c r="N307" s="188" t="s">
        <v>43</v>
      </c>
      <c r="O307" s="66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1" t="s">
        <v>154</v>
      </c>
      <c r="AT307" s="191" t="s">
        <v>149</v>
      </c>
      <c r="AU307" s="191" t="s">
        <v>82</v>
      </c>
      <c r="AY307" s="19" t="s">
        <v>146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80</v>
      </c>
      <c r="BK307" s="192">
        <f>ROUND(I307*H307,2)</f>
        <v>0</v>
      </c>
      <c r="BL307" s="19" t="s">
        <v>154</v>
      </c>
      <c r="BM307" s="191" t="s">
        <v>1452</v>
      </c>
    </row>
    <row r="308" spans="1:65" s="2" customFormat="1">
      <c r="A308" s="36"/>
      <c r="B308" s="37"/>
      <c r="C308" s="38"/>
      <c r="D308" s="193" t="s">
        <v>156</v>
      </c>
      <c r="E308" s="38"/>
      <c r="F308" s="194" t="s">
        <v>1453</v>
      </c>
      <c r="G308" s="38"/>
      <c r="H308" s="38"/>
      <c r="I308" s="195"/>
      <c r="J308" s="38"/>
      <c r="K308" s="38"/>
      <c r="L308" s="41"/>
      <c r="M308" s="196"/>
      <c r="N308" s="197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156</v>
      </c>
      <c r="AU308" s="19" t="s">
        <v>82</v>
      </c>
    </row>
    <row r="309" spans="1:65" s="12" customFormat="1" ht="25.9" customHeight="1">
      <c r="B309" s="164"/>
      <c r="C309" s="165"/>
      <c r="D309" s="166" t="s">
        <v>71</v>
      </c>
      <c r="E309" s="167" t="s">
        <v>254</v>
      </c>
      <c r="F309" s="167" t="s">
        <v>255</v>
      </c>
      <c r="G309" s="165"/>
      <c r="H309" s="165"/>
      <c r="I309" s="168"/>
      <c r="J309" s="169">
        <f>BK309</f>
        <v>0</v>
      </c>
      <c r="K309" s="165"/>
      <c r="L309" s="170"/>
      <c r="M309" s="171"/>
      <c r="N309" s="172"/>
      <c r="O309" s="172"/>
      <c r="P309" s="173">
        <f>P310+P321+P342+P346</f>
        <v>0</v>
      </c>
      <c r="Q309" s="172"/>
      <c r="R309" s="173">
        <f>R310+R321+R342+R346</f>
        <v>9.1590000000000005E-2</v>
      </c>
      <c r="S309" s="172"/>
      <c r="T309" s="174">
        <f>T310+T321+T342+T346</f>
        <v>0</v>
      </c>
      <c r="AR309" s="175" t="s">
        <v>82</v>
      </c>
      <c r="AT309" s="176" t="s">
        <v>71</v>
      </c>
      <c r="AU309" s="176" t="s">
        <v>72</v>
      </c>
      <c r="AY309" s="175" t="s">
        <v>146</v>
      </c>
      <c r="BK309" s="177">
        <f>BK310+BK321+BK342+BK346</f>
        <v>0</v>
      </c>
    </row>
    <row r="310" spans="1:65" s="12" customFormat="1" ht="22.9" customHeight="1">
      <c r="B310" s="164"/>
      <c r="C310" s="165"/>
      <c r="D310" s="166" t="s">
        <v>71</v>
      </c>
      <c r="E310" s="178" t="s">
        <v>1454</v>
      </c>
      <c r="F310" s="178" t="s">
        <v>1455</v>
      </c>
      <c r="G310" s="165"/>
      <c r="H310" s="165"/>
      <c r="I310" s="168"/>
      <c r="J310" s="179">
        <f>BK310</f>
        <v>0</v>
      </c>
      <c r="K310" s="165"/>
      <c r="L310" s="170"/>
      <c r="M310" s="171"/>
      <c r="N310" s="172"/>
      <c r="O310" s="172"/>
      <c r="P310" s="173">
        <f>SUM(P311:P320)</f>
        <v>0</v>
      </c>
      <c r="Q310" s="172"/>
      <c r="R310" s="173">
        <f>SUM(R311:R320)</f>
        <v>1.366E-2</v>
      </c>
      <c r="S310" s="172"/>
      <c r="T310" s="174">
        <f>SUM(T311:T320)</f>
        <v>0</v>
      </c>
      <c r="AR310" s="175" t="s">
        <v>82</v>
      </c>
      <c r="AT310" s="176" t="s">
        <v>71</v>
      </c>
      <c r="AU310" s="176" t="s">
        <v>80</v>
      </c>
      <c r="AY310" s="175" t="s">
        <v>146</v>
      </c>
      <c r="BK310" s="177">
        <f>SUM(BK311:BK320)</f>
        <v>0</v>
      </c>
    </row>
    <row r="311" spans="1:65" s="2" customFormat="1" ht="16.5" customHeight="1">
      <c r="A311" s="36"/>
      <c r="B311" s="37"/>
      <c r="C311" s="180" t="s">
        <v>789</v>
      </c>
      <c r="D311" s="180" t="s">
        <v>149</v>
      </c>
      <c r="E311" s="181" t="s">
        <v>1456</v>
      </c>
      <c r="F311" s="182" t="s">
        <v>1457</v>
      </c>
      <c r="G311" s="183" t="s">
        <v>179</v>
      </c>
      <c r="H311" s="184">
        <v>4</v>
      </c>
      <c r="I311" s="185"/>
      <c r="J311" s="186">
        <f>ROUND(I311*H311,2)</f>
        <v>0</v>
      </c>
      <c r="K311" s="182" t="s">
        <v>153</v>
      </c>
      <c r="L311" s="41"/>
      <c r="M311" s="187" t="s">
        <v>19</v>
      </c>
      <c r="N311" s="188" t="s">
        <v>43</v>
      </c>
      <c r="O311" s="66"/>
      <c r="P311" s="189">
        <f>O311*H311</f>
        <v>0</v>
      </c>
      <c r="Q311" s="189">
        <v>1.42E-3</v>
      </c>
      <c r="R311" s="189">
        <f>Q311*H311</f>
        <v>5.6800000000000002E-3</v>
      </c>
      <c r="S311" s="189">
        <v>0</v>
      </c>
      <c r="T311" s="19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248</v>
      </c>
      <c r="AT311" s="191" t="s">
        <v>149</v>
      </c>
      <c r="AU311" s="191" t="s">
        <v>82</v>
      </c>
      <c r="AY311" s="19" t="s">
        <v>146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80</v>
      </c>
      <c r="BK311" s="192">
        <f>ROUND(I311*H311,2)</f>
        <v>0</v>
      </c>
      <c r="BL311" s="19" t="s">
        <v>248</v>
      </c>
      <c r="BM311" s="191" t="s">
        <v>1458</v>
      </c>
    </row>
    <row r="312" spans="1:65" s="2" customFormat="1">
      <c r="A312" s="36"/>
      <c r="B312" s="37"/>
      <c r="C312" s="38"/>
      <c r="D312" s="193" t="s">
        <v>156</v>
      </c>
      <c r="E312" s="38"/>
      <c r="F312" s="194" t="s">
        <v>1459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156</v>
      </c>
      <c r="AU312" s="19" t="s">
        <v>82</v>
      </c>
    </row>
    <row r="313" spans="1:65" s="2" customFormat="1" ht="16.5" customHeight="1">
      <c r="A313" s="36"/>
      <c r="B313" s="37"/>
      <c r="C313" s="180" t="s">
        <v>796</v>
      </c>
      <c r="D313" s="180" t="s">
        <v>149</v>
      </c>
      <c r="E313" s="181" t="s">
        <v>1460</v>
      </c>
      <c r="F313" s="182" t="s">
        <v>1461</v>
      </c>
      <c r="G313" s="183" t="s">
        <v>179</v>
      </c>
      <c r="H313" s="184">
        <v>4</v>
      </c>
      <c r="I313" s="185"/>
      <c r="J313" s="186">
        <f>ROUND(I313*H313,2)</f>
        <v>0</v>
      </c>
      <c r="K313" s="182" t="s">
        <v>153</v>
      </c>
      <c r="L313" s="41"/>
      <c r="M313" s="187" t="s">
        <v>19</v>
      </c>
      <c r="N313" s="188" t="s">
        <v>43</v>
      </c>
      <c r="O313" s="66"/>
      <c r="P313" s="189">
        <f>O313*H313</f>
        <v>0</v>
      </c>
      <c r="Q313" s="189">
        <v>5.0000000000000001E-4</v>
      </c>
      <c r="R313" s="189">
        <f>Q313*H313</f>
        <v>2E-3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248</v>
      </c>
      <c r="AT313" s="191" t="s">
        <v>149</v>
      </c>
      <c r="AU313" s="191" t="s">
        <v>82</v>
      </c>
      <c r="AY313" s="19" t="s">
        <v>146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80</v>
      </c>
      <c r="BK313" s="192">
        <f>ROUND(I313*H313,2)</f>
        <v>0</v>
      </c>
      <c r="BL313" s="19" t="s">
        <v>248</v>
      </c>
      <c r="BM313" s="191" t="s">
        <v>1462</v>
      </c>
    </row>
    <row r="314" spans="1:65" s="2" customFormat="1">
      <c r="A314" s="36"/>
      <c r="B314" s="37"/>
      <c r="C314" s="38"/>
      <c r="D314" s="193" t="s">
        <v>156</v>
      </c>
      <c r="E314" s="38"/>
      <c r="F314" s="194" t="s">
        <v>1463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156</v>
      </c>
      <c r="AU314" s="19" t="s">
        <v>82</v>
      </c>
    </row>
    <row r="315" spans="1:65" s="2" customFormat="1" ht="16.5" customHeight="1">
      <c r="A315" s="36"/>
      <c r="B315" s="37"/>
      <c r="C315" s="180" t="s">
        <v>803</v>
      </c>
      <c r="D315" s="180" t="s">
        <v>149</v>
      </c>
      <c r="E315" s="181" t="s">
        <v>1464</v>
      </c>
      <c r="F315" s="182" t="s">
        <v>1465</v>
      </c>
      <c r="G315" s="183" t="s">
        <v>369</v>
      </c>
      <c r="H315" s="184">
        <v>1</v>
      </c>
      <c r="I315" s="185"/>
      <c r="J315" s="186">
        <f>ROUND(I315*H315,2)</f>
        <v>0</v>
      </c>
      <c r="K315" s="182" t="s">
        <v>153</v>
      </c>
      <c r="L315" s="41"/>
      <c r="M315" s="187" t="s">
        <v>19</v>
      </c>
      <c r="N315" s="188" t="s">
        <v>43</v>
      </c>
      <c r="O315" s="66"/>
      <c r="P315" s="189">
        <f>O315*H315</f>
        <v>0</v>
      </c>
      <c r="Q315" s="189">
        <v>1.48E-3</v>
      </c>
      <c r="R315" s="189">
        <f>Q315*H315</f>
        <v>1.48E-3</v>
      </c>
      <c r="S315" s="189">
        <v>0</v>
      </c>
      <c r="T315" s="19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1" t="s">
        <v>248</v>
      </c>
      <c r="AT315" s="191" t="s">
        <v>149</v>
      </c>
      <c r="AU315" s="191" t="s">
        <v>82</v>
      </c>
      <c r="AY315" s="19" t="s">
        <v>146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80</v>
      </c>
      <c r="BK315" s="192">
        <f>ROUND(I315*H315,2)</f>
        <v>0</v>
      </c>
      <c r="BL315" s="19" t="s">
        <v>248</v>
      </c>
      <c r="BM315" s="191" t="s">
        <v>1466</v>
      </c>
    </row>
    <row r="316" spans="1:65" s="2" customFormat="1">
      <c r="A316" s="36"/>
      <c r="B316" s="37"/>
      <c r="C316" s="38"/>
      <c r="D316" s="193" t="s">
        <v>156</v>
      </c>
      <c r="E316" s="38"/>
      <c r="F316" s="194" t="s">
        <v>1467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156</v>
      </c>
      <c r="AU316" s="19" t="s">
        <v>82</v>
      </c>
    </row>
    <row r="317" spans="1:65" s="2" customFormat="1" ht="16.5" customHeight="1">
      <c r="A317" s="36"/>
      <c r="B317" s="37"/>
      <c r="C317" s="180" t="s">
        <v>808</v>
      </c>
      <c r="D317" s="180" t="s">
        <v>149</v>
      </c>
      <c r="E317" s="181" t="s">
        <v>1468</v>
      </c>
      <c r="F317" s="182" t="s">
        <v>1469</v>
      </c>
      <c r="G317" s="183" t="s">
        <v>369</v>
      </c>
      <c r="H317" s="184">
        <v>3</v>
      </c>
      <c r="I317" s="185"/>
      <c r="J317" s="186">
        <f>ROUND(I317*H317,2)</f>
        <v>0</v>
      </c>
      <c r="K317" s="182" t="s">
        <v>153</v>
      </c>
      <c r="L317" s="41"/>
      <c r="M317" s="187" t="s">
        <v>19</v>
      </c>
      <c r="N317" s="188" t="s">
        <v>43</v>
      </c>
      <c r="O317" s="66"/>
      <c r="P317" s="189">
        <f>O317*H317</f>
        <v>0</v>
      </c>
      <c r="Q317" s="189">
        <v>1.5E-3</v>
      </c>
      <c r="R317" s="189">
        <f>Q317*H317</f>
        <v>4.5000000000000005E-3</v>
      </c>
      <c r="S317" s="189">
        <v>0</v>
      </c>
      <c r="T317" s="19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1" t="s">
        <v>248</v>
      </c>
      <c r="AT317" s="191" t="s">
        <v>149</v>
      </c>
      <c r="AU317" s="191" t="s">
        <v>82</v>
      </c>
      <c r="AY317" s="19" t="s">
        <v>146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80</v>
      </c>
      <c r="BK317" s="192">
        <f>ROUND(I317*H317,2)</f>
        <v>0</v>
      </c>
      <c r="BL317" s="19" t="s">
        <v>248</v>
      </c>
      <c r="BM317" s="191" t="s">
        <v>1470</v>
      </c>
    </row>
    <row r="318" spans="1:65" s="2" customFormat="1">
      <c r="A318" s="36"/>
      <c r="B318" s="37"/>
      <c r="C318" s="38"/>
      <c r="D318" s="193" t="s">
        <v>156</v>
      </c>
      <c r="E318" s="38"/>
      <c r="F318" s="194" t="s">
        <v>1471</v>
      </c>
      <c r="G318" s="38"/>
      <c r="H318" s="38"/>
      <c r="I318" s="195"/>
      <c r="J318" s="38"/>
      <c r="K318" s="38"/>
      <c r="L318" s="41"/>
      <c r="M318" s="196"/>
      <c r="N318" s="19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156</v>
      </c>
      <c r="AU318" s="19" t="s">
        <v>82</v>
      </c>
    </row>
    <row r="319" spans="1:65" s="2" customFormat="1" ht="24.2" customHeight="1">
      <c r="A319" s="36"/>
      <c r="B319" s="37"/>
      <c r="C319" s="180" t="s">
        <v>813</v>
      </c>
      <c r="D319" s="180" t="s">
        <v>149</v>
      </c>
      <c r="E319" s="181" t="s">
        <v>1472</v>
      </c>
      <c r="F319" s="182" t="s">
        <v>1473</v>
      </c>
      <c r="G319" s="183" t="s">
        <v>267</v>
      </c>
      <c r="H319" s="221"/>
      <c r="I319" s="185"/>
      <c r="J319" s="186">
        <f>ROUND(I319*H319,2)</f>
        <v>0</v>
      </c>
      <c r="K319" s="182" t="s">
        <v>153</v>
      </c>
      <c r="L319" s="41"/>
      <c r="M319" s="187" t="s">
        <v>19</v>
      </c>
      <c r="N319" s="188" t="s">
        <v>43</v>
      </c>
      <c r="O319" s="66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248</v>
      </c>
      <c r="AT319" s="191" t="s">
        <v>149</v>
      </c>
      <c r="AU319" s="191" t="s">
        <v>82</v>
      </c>
      <c r="AY319" s="19" t="s">
        <v>146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80</v>
      </c>
      <c r="BK319" s="192">
        <f>ROUND(I319*H319,2)</f>
        <v>0</v>
      </c>
      <c r="BL319" s="19" t="s">
        <v>248</v>
      </c>
      <c r="BM319" s="191" t="s">
        <v>1474</v>
      </c>
    </row>
    <row r="320" spans="1:65" s="2" customFormat="1">
      <c r="A320" s="36"/>
      <c r="B320" s="37"/>
      <c r="C320" s="38"/>
      <c r="D320" s="193" t="s">
        <v>156</v>
      </c>
      <c r="E320" s="38"/>
      <c r="F320" s="194" t="s">
        <v>1475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156</v>
      </c>
      <c r="AU320" s="19" t="s">
        <v>82</v>
      </c>
    </row>
    <row r="321" spans="1:65" s="12" customFormat="1" ht="22.9" customHeight="1">
      <c r="B321" s="164"/>
      <c r="C321" s="165"/>
      <c r="D321" s="166" t="s">
        <v>71</v>
      </c>
      <c r="E321" s="178" t="s">
        <v>1476</v>
      </c>
      <c r="F321" s="178" t="s">
        <v>1477</v>
      </c>
      <c r="G321" s="165"/>
      <c r="H321" s="165"/>
      <c r="I321" s="168"/>
      <c r="J321" s="179">
        <f>BK321</f>
        <v>0</v>
      </c>
      <c r="K321" s="165"/>
      <c r="L321" s="170"/>
      <c r="M321" s="171"/>
      <c r="N321" s="172"/>
      <c r="O321" s="172"/>
      <c r="P321" s="173">
        <f>SUM(P322:P341)</f>
        <v>0</v>
      </c>
      <c r="Q321" s="172"/>
      <c r="R321" s="173">
        <f>SUM(R322:R341)</f>
        <v>4.113E-2</v>
      </c>
      <c r="S321" s="172"/>
      <c r="T321" s="174">
        <f>SUM(T322:T341)</f>
        <v>0</v>
      </c>
      <c r="AR321" s="175" t="s">
        <v>82</v>
      </c>
      <c r="AT321" s="176" t="s">
        <v>71</v>
      </c>
      <c r="AU321" s="176" t="s">
        <v>80</v>
      </c>
      <c r="AY321" s="175" t="s">
        <v>146</v>
      </c>
      <c r="BK321" s="177">
        <f>SUM(BK322:BK341)</f>
        <v>0</v>
      </c>
    </row>
    <row r="322" spans="1:65" s="2" customFormat="1" ht="21.75" customHeight="1">
      <c r="A322" s="36"/>
      <c r="B322" s="37"/>
      <c r="C322" s="180" t="s">
        <v>818</v>
      </c>
      <c r="D322" s="180" t="s">
        <v>149</v>
      </c>
      <c r="E322" s="181" t="s">
        <v>1478</v>
      </c>
      <c r="F322" s="182" t="s">
        <v>1479</v>
      </c>
      <c r="G322" s="183" t="s">
        <v>179</v>
      </c>
      <c r="H322" s="184">
        <v>4</v>
      </c>
      <c r="I322" s="185"/>
      <c r="J322" s="186">
        <f>ROUND(I322*H322,2)</f>
        <v>0</v>
      </c>
      <c r="K322" s="182" t="s">
        <v>153</v>
      </c>
      <c r="L322" s="41"/>
      <c r="M322" s="187" t="s">
        <v>19</v>
      </c>
      <c r="N322" s="188" t="s">
        <v>43</v>
      </c>
      <c r="O322" s="66"/>
      <c r="P322" s="189">
        <f>O322*H322</f>
        <v>0</v>
      </c>
      <c r="Q322" s="189">
        <v>8.0000000000000004E-4</v>
      </c>
      <c r="R322" s="189">
        <f>Q322*H322</f>
        <v>3.2000000000000002E-3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248</v>
      </c>
      <c r="AT322" s="191" t="s">
        <v>149</v>
      </c>
      <c r="AU322" s="191" t="s">
        <v>82</v>
      </c>
      <c r="AY322" s="19" t="s">
        <v>146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80</v>
      </c>
      <c r="BK322" s="192">
        <f>ROUND(I322*H322,2)</f>
        <v>0</v>
      </c>
      <c r="BL322" s="19" t="s">
        <v>248</v>
      </c>
      <c r="BM322" s="191" t="s">
        <v>1480</v>
      </c>
    </row>
    <row r="323" spans="1:65" s="2" customFormat="1">
      <c r="A323" s="36"/>
      <c r="B323" s="37"/>
      <c r="C323" s="38"/>
      <c r="D323" s="193" t="s">
        <v>156</v>
      </c>
      <c r="E323" s="38"/>
      <c r="F323" s="194" t="s">
        <v>1481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156</v>
      </c>
      <c r="AU323" s="19" t="s">
        <v>82</v>
      </c>
    </row>
    <row r="324" spans="1:65" s="2" customFormat="1" ht="21.75" customHeight="1">
      <c r="A324" s="36"/>
      <c r="B324" s="37"/>
      <c r="C324" s="180" t="s">
        <v>825</v>
      </c>
      <c r="D324" s="180" t="s">
        <v>149</v>
      </c>
      <c r="E324" s="181" t="s">
        <v>1482</v>
      </c>
      <c r="F324" s="182" t="s">
        <v>1483</v>
      </c>
      <c r="G324" s="183" t="s">
        <v>179</v>
      </c>
      <c r="H324" s="184">
        <v>20</v>
      </c>
      <c r="I324" s="185"/>
      <c r="J324" s="186">
        <f>ROUND(I324*H324,2)</f>
        <v>0</v>
      </c>
      <c r="K324" s="182" t="s">
        <v>153</v>
      </c>
      <c r="L324" s="41"/>
      <c r="M324" s="187" t="s">
        <v>19</v>
      </c>
      <c r="N324" s="188" t="s">
        <v>43</v>
      </c>
      <c r="O324" s="66"/>
      <c r="P324" s="189">
        <f>O324*H324</f>
        <v>0</v>
      </c>
      <c r="Q324" s="189">
        <v>1.2600000000000001E-3</v>
      </c>
      <c r="R324" s="189">
        <f>Q324*H324</f>
        <v>2.52E-2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248</v>
      </c>
      <c r="AT324" s="191" t="s">
        <v>149</v>
      </c>
      <c r="AU324" s="191" t="s">
        <v>82</v>
      </c>
      <c r="AY324" s="19" t="s">
        <v>146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248</v>
      </c>
      <c r="BM324" s="191" t="s">
        <v>1484</v>
      </c>
    </row>
    <row r="325" spans="1:65" s="2" customFormat="1">
      <c r="A325" s="36"/>
      <c r="B325" s="37"/>
      <c r="C325" s="38"/>
      <c r="D325" s="193" t="s">
        <v>156</v>
      </c>
      <c r="E325" s="38"/>
      <c r="F325" s="194" t="s">
        <v>1485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156</v>
      </c>
      <c r="AU325" s="19" t="s">
        <v>82</v>
      </c>
    </row>
    <row r="326" spans="1:65" s="2" customFormat="1" ht="24.2" customHeight="1">
      <c r="A326" s="36"/>
      <c r="B326" s="37"/>
      <c r="C326" s="180" t="s">
        <v>830</v>
      </c>
      <c r="D326" s="180" t="s">
        <v>149</v>
      </c>
      <c r="E326" s="181" t="s">
        <v>1486</v>
      </c>
      <c r="F326" s="182" t="s">
        <v>1487</v>
      </c>
      <c r="G326" s="183" t="s">
        <v>179</v>
      </c>
      <c r="H326" s="184">
        <v>4</v>
      </c>
      <c r="I326" s="185"/>
      <c r="J326" s="186">
        <f>ROUND(I326*H326,2)</f>
        <v>0</v>
      </c>
      <c r="K326" s="182" t="s">
        <v>153</v>
      </c>
      <c r="L326" s="41"/>
      <c r="M326" s="187" t="s">
        <v>19</v>
      </c>
      <c r="N326" s="188" t="s">
        <v>43</v>
      </c>
      <c r="O326" s="66"/>
      <c r="P326" s="189">
        <f>O326*H326</f>
        <v>0</v>
      </c>
      <c r="Q326" s="189">
        <v>3.4000000000000002E-4</v>
      </c>
      <c r="R326" s="189">
        <f>Q326*H326</f>
        <v>1.3600000000000001E-3</v>
      </c>
      <c r="S326" s="189">
        <v>0</v>
      </c>
      <c r="T326" s="190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1" t="s">
        <v>248</v>
      </c>
      <c r="AT326" s="191" t="s">
        <v>149</v>
      </c>
      <c r="AU326" s="191" t="s">
        <v>82</v>
      </c>
      <c r="AY326" s="19" t="s">
        <v>146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9" t="s">
        <v>80</v>
      </c>
      <c r="BK326" s="192">
        <f>ROUND(I326*H326,2)</f>
        <v>0</v>
      </c>
      <c r="BL326" s="19" t="s">
        <v>248</v>
      </c>
      <c r="BM326" s="191" t="s">
        <v>1488</v>
      </c>
    </row>
    <row r="327" spans="1:65" s="2" customFormat="1">
      <c r="A327" s="36"/>
      <c r="B327" s="37"/>
      <c r="C327" s="38"/>
      <c r="D327" s="193" t="s">
        <v>156</v>
      </c>
      <c r="E327" s="38"/>
      <c r="F327" s="194" t="s">
        <v>1489</v>
      </c>
      <c r="G327" s="38"/>
      <c r="H327" s="38"/>
      <c r="I327" s="195"/>
      <c r="J327" s="38"/>
      <c r="K327" s="38"/>
      <c r="L327" s="41"/>
      <c r="M327" s="196"/>
      <c r="N327" s="197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156</v>
      </c>
      <c r="AU327" s="19" t="s">
        <v>82</v>
      </c>
    </row>
    <row r="328" spans="1:65" s="2" customFormat="1" ht="33" customHeight="1">
      <c r="A328" s="36"/>
      <c r="B328" s="37"/>
      <c r="C328" s="180" t="s">
        <v>835</v>
      </c>
      <c r="D328" s="180" t="s">
        <v>149</v>
      </c>
      <c r="E328" s="181" t="s">
        <v>1490</v>
      </c>
      <c r="F328" s="182" t="s">
        <v>1491</v>
      </c>
      <c r="G328" s="183" t="s">
        <v>179</v>
      </c>
      <c r="H328" s="184">
        <v>20</v>
      </c>
      <c r="I328" s="185"/>
      <c r="J328" s="186">
        <f>ROUND(I328*H328,2)</f>
        <v>0</v>
      </c>
      <c r="K328" s="182" t="s">
        <v>153</v>
      </c>
      <c r="L328" s="41"/>
      <c r="M328" s="187" t="s">
        <v>19</v>
      </c>
      <c r="N328" s="188" t="s">
        <v>43</v>
      </c>
      <c r="O328" s="66"/>
      <c r="P328" s="189">
        <f>O328*H328</f>
        <v>0</v>
      </c>
      <c r="Q328" s="189">
        <v>1E-4</v>
      </c>
      <c r="R328" s="189">
        <f>Q328*H328</f>
        <v>2E-3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248</v>
      </c>
      <c r="AT328" s="191" t="s">
        <v>149</v>
      </c>
      <c r="AU328" s="191" t="s">
        <v>82</v>
      </c>
      <c r="AY328" s="19" t="s">
        <v>146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248</v>
      </c>
      <c r="BM328" s="191" t="s">
        <v>1492</v>
      </c>
    </row>
    <row r="329" spans="1:65" s="2" customFormat="1">
      <c r="A329" s="36"/>
      <c r="B329" s="37"/>
      <c r="C329" s="38"/>
      <c r="D329" s="193" t="s">
        <v>156</v>
      </c>
      <c r="E329" s="38"/>
      <c r="F329" s="194" t="s">
        <v>1493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156</v>
      </c>
      <c r="AU329" s="19" t="s">
        <v>82</v>
      </c>
    </row>
    <row r="330" spans="1:65" s="2" customFormat="1" ht="16.5" customHeight="1">
      <c r="A330" s="36"/>
      <c r="B330" s="37"/>
      <c r="C330" s="180" t="s">
        <v>840</v>
      </c>
      <c r="D330" s="180" t="s">
        <v>149</v>
      </c>
      <c r="E330" s="181" t="s">
        <v>1494</v>
      </c>
      <c r="F330" s="182" t="s">
        <v>1495</v>
      </c>
      <c r="G330" s="183" t="s">
        <v>179</v>
      </c>
      <c r="H330" s="184">
        <v>20</v>
      </c>
      <c r="I330" s="185"/>
      <c r="J330" s="186">
        <f>ROUND(I330*H330,2)</f>
        <v>0</v>
      </c>
      <c r="K330" s="182" t="s">
        <v>153</v>
      </c>
      <c r="L330" s="41"/>
      <c r="M330" s="187" t="s">
        <v>19</v>
      </c>
      <c r="N330" s="188" t="s">
        <v>43</v>
      </c>
      <c r="O330" s="66"/>
      <c r="P330" s="189">
        <f>O330*H330</f>
        <v>0</v>
      </c>
      <c r="Q330" s="189">
        <v>2.5000000000000001E-4</v>
      </c>
      <c r="R330" s="189">
        <f>Q330*H330</f>
        <v>5.0000000000000001E-3</v>
      </c>
      <c r="S330" s="189">
        <v>0</v>
      </c>
      <c r="T330" s="190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1" t="s">
        <v>248</v>
      </c>
      <c r="AT330" s="191" t="s">
        <v>149</v>
      </c>
      <c r="AU330" s="191" t="s">
        <v>82</v>
      </c>
      <c r="AY330" s="19" t="s">
        <v>146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9" t="s">
        <v>80</v>
      </c>
      <c r="BK330" s="192">
        <f>ROUND(I330*H330,2)</f>
        <v>0</v>
      </c>
      <c r="BL330" s="19" t="s">
        <v>248</v>
      </c>
      <c r="BM330" s="191" t="s">
        <v>1496</v>
      </c>
    </row>
    <row r="331" spans="1:65" s="2" customFormat="1">
      <c r="A331" s="36"/>
      <c r="B331" s="37"/>
      <c r="C331" s="38"/>
      <c r="D331" s="193" t="s">
        <v>156</v>
      </c>
      <c r="E331" s="38"/>
      <c r="F331" s="194" t="s">
        <v>1497</v>
      </c>
      <c r="G331" s="38"/>
      <c r="H331" s="38"/>
      <c r="I331" s="195"/>
      <c r="J331" s="38"/>
      <c r="K331" s="38"/>
      <c r="L331" s="41"/>
      <c r="M331" s="196"/>
      <c r="N331" s="19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156</v>
      </c>
      <c r="AU331" s="19" t="s">
        <v>82</v>
      </c>
    </row>
    <row r="332" spans="1:65" s="2" customFormat="1" ht="16.5" customHeight="1">
      <c r="A332" s="36"/>
      <c r="B332" s="37"/>
      <c r="C332" s="180" t="s">
        <v>845</v>
      </c>
      <c r="D332" s="180" t="s">
        <v>149</v>
      </c>
      <c r="E332" s="181" t="s">
        <v>1498</v>
      </c>
      <c r="F332" s="182" t="s">
        <v>1499</v>
      </c>
      <c r="G332" s="183" t="s">
        <v>1500</v>
      </c>
      <c r="H332" s="184">
        <v>1</v>
      </c>
      <c r="I332" s="185"/>
      <c r="J332" s="186">
        <f>ROUND(I332*H332,2)</f>
        <v>0</v>
      </c>
      <c r="K332" s="182" t="s">
        <v>19</v>
      </c>
      <c r="L332" s="41"/>
      <c r="M332" s="187" t="s">
        <v>19</v>
      </c>
      <c r="N332" s="188" t="s">
        <v>43</v>
      </c>
      <c r="O332" s="66"/>
      <c r="P332" s="189">
        <f>O332*H332</f>
        <v>0</v>
      </c>
      <c r="Q332" s="189">
        <v>8.9999999999999998E-4</v>
      </c>
      <c r="R332" s="189">
        <f>Q332*H332</f>
        <v>8.9999999999999998E-4</v>
      </c>
      <c r="S332" s="189">
        <v>0</v>
      </c>
      <c r="T332" s="19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1" t="s">
        <v>248</v>
      </c>
      <c r="AT332" s="191" t="s">
        <v>149</v>
      </c>
      <c r="AU332" s="191" t="s">
        <v>82</v>
      </c>
      <c r="AY332" s="19" t="s">
        <v>146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80</v>
      </c>
      <c r="BK332" s="192">
        <f>ROUND(I332*H332,2)</f>
        <v>0</v>
      </c>
      <c r="BL332" s="19" t="s">
        <v>248</v>
      </c>
      <c r="BM332" s="191" t="s">
        <v>1501</v>
      </c>
    </row>
    <row r="333" spans="1:65" s="2" customFormat="1" ht="16.5" customHeight="1">
      <c r="A333" s="36"/>
      <c r="B333" s="37"/>
      <c r="C333" s="180" t="s">
        <v>851</v>
      </c>
      <c r="D333" s="180" t="s">
        <v>149</v>
      </c>
      <c r="E333" s="181" t="s">
        <v>1502</v>
      </c>
      <c r="F333" s="182" t="s">
        <v>1503</v>
      </c>
      <c r="G333" s="183" t="s">
        <v>1500</v>
      </c>
      <c r="H333" s="184">
        <v>2</v>
      </c>
      <c r="I333" s="185"/>
      <c r="J333" s="186">
        <f>ROUND(I333*H333,2)</f>
        <v>0</v>
      </c>
      <c r="K333" s="182" t="s">
        <v>19</v>
      </c>
      <c r="L333" s="41"/>
      <c r="M333" s="187" t="s">
        <v>19</v>
      </c>
      <c r="N333" s="188" t="s">
        <v>43</v>
      </c>
      <c r="O333" s="66"/>
      <c r="P333" s="189">
        <f>O333*H333</f>
        <v>0</v>
      </c>
      <c r="Q333" s="189">
        <v>8.9999999999999998E-4</v>
      </c>
      <c r="R333" s="189">
        <f>Q333*H333</f>
        <v>1.8E-3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248</v>
      </c>
      <c r="AT333" s="191" t="s">
        <v>149</v>
      </c>
      <c r="AU333" s="191" t="s">
        <v>82</v>
      </c>
      <c r="AY333" s="19" t="s">
        <v>146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80</v>
      </c>
      <c r="BK333" s="192">
        <f>ROUND(I333*H333,2)</f>
        <v>0</v>
      </c>
      <c r="BL333" s="19" t="s">
        <v>248</v>
      </c>
      <c r="BM333" s="191" t="s">
        <v>1504</v>
      </c>
    </row>
    <row r="334" spans="1:65" s="2" customFormat="1" ht="16.5" customHeight="1">
      <c r="A334" s="36"/>
      <c r="B334" s="37"/>
      <c r="C334" s="180" t="s">
        <v>856</v>
      </c>
      <c r="D334" s="180" t="s">
        <v>149</v>
      </c>
      <c r="E334" s="181" t="s">
        <v>1505</v>
      </c>
      <c r="F334" s="182" t="s">
        <v>1506</v>
      </c>
      <c r="G334" s="183" t="s">
        <v>1144</v>
      </c>
      <c r="H334" s="184">
        <v>1</v>
      </c>
      <c r="I334" s="185"/>
      <c r="J334" s="186">
        <f>ROUND(I334*H334,2)</f>
        <v>0</v>
      </c>
      <c r="K334" s="182" t="s">
        <v>19</v>
      </c>
      <c r="L334" s="41"/>
      <c r="M334" s="187" t="s">
        <v>19</v>
      </c>
      <c r="N334" s="188" t="s">
        <v>43</v>
      </c>
      <c r="O334" s="66"/>
      <c r="P334" s="189">
        <f>O334*H334</f>
        <v>0</v>
      </c>
      <c r="Q334" s="189">
        <v>9.5E-4</v>
      </c>
      <c r="R334" s="189">
        <f>Q334*H334</f>
        <v>9.5E-4</v>
      </c>
      <c r="S334" s="189">
        <v>0</v>
      </c>
      <c r="T334" s="19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1" t="s">
        <v>248</v>
      </c>
      <c r="AT334" s="191" t="s">
        <v>149</v>
      </c>
      <c r="AU334" s="191" t="s">
        <v>82</v>
      </c>
      <c r="AY334" s="19" t="s">
        <v>146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9" t="s">
        <v>80</v>
      </c>
      <c r="BK334" s="192">
        <f>ROUND(I334*H334,2)</f>
        <v>0</v>
      </c>
      <c r="BL334" s="19" t="s">
        <v>248</v>
      </c>
      <c r="BM334" s="191" t="s">
        <v>1507</v>
      </c>
    </row>
    <row r="335" spans="1:65" s="2" customFormat="1" ht="21.75" customHeight="1">
      <c r="A335" s="36"/>
      <c r="B335" s="37"/>
      <c r="C335" s="180" t="s">
        <v>859</v>
      </c>
      <c r="D335" s="180" t="s">
        <v>149</v>
      </c>
      <c r="E335" s="181" t="s">
        <v>1508</v>
      </c>
      <c r="F335" s="182" t="s">
        <v>1509</v>
      </c>
      <c r="G335" s="183" t="s">
        <v>179</v>
      </c>
      <c r="H335" s="184">
        <v>24</v>
      </c>
      <c r="I335" s="185"/>
      <c r="J335" s="186">
        <f>ROUND(I335*H335,2)</f>
        <v>0</v>
      </c>
      <c r="K335" s="182" t="s">
        <v>153</v>
      </c>
      <c r="L335" s="41"/>
      <c r="M335" s="187" t="s">
        <v>19</v>
      </c>
      <c r="N335" s="188" t="s">
        <v>43</v>
      </c>
      <c r="O335" s="66"/>
      <c r="P335" s="189">
        <f>O335*H335</f>
        <v>0</v>
      </c>
      <c r="Q335" s="189">
        <v>1.0000000000000001E-5</v>
      </c>
      <c r="R335" s="189">
        <f>Q335*H335</f>
        <v>2.4000000000000003E-4</v>
      </c>
      <c r="S335" s="189">
        <v>0</v>
      </c>
      <c r="T335" s="190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91" t="s">
        <v>248</v>
      </c>
      <c r="AT335" s="191" t="s">
        <v>149</v>
      </c>
      <c r="AU335" s="191" t="s">
        <v>82</v>
      </c>
      <c r="AY335" s="19" t="s">
        <v>146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9" t="s">
        <v>80</v>
      </c>
      <c r="BK335" s="192">
        <f>ROUND(I335*H335,2)</f>
        <v>0</v>
      </c>
      <c r="BL335" s="19" t="s">
        <v>248</v>
      </c>
      <c r="BM335" s="191" t="s">
        <v>1510</v>
      </c>
    </row>
    <row r="336" spans="1:65" s="2" customFormat="1">
      <c r="A336" s="36"/>
      <c r="B336" s="37"/>
      <c r="C336" s="38"/>
      <c r="D336" s="193" t="s">
        <v>156</v>
      </c>
      <c r="E336" s="38"/>
      <c r="F336" s="194" t="s">
        <v>1511</v>
      </c>
      <c r="G336" s="38"/>
      <c r="H336" s="38"/>
      <c r="I336" s="195"/>
      <c r="J336" s="38"/>
      <c r="K336" s="38"/>
      <c r="L336" s="41"/>
      <c r="M336" s="196"/>
      <c r="N336" s="197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156</v>
      </c>
      <c r="AU336" s="19" t="s">
        <v>82</v>
      </c>
    </row>
    <row r="337" spans="1:65" s="13" customFormat="1">
      <c r="B337" s="198"/>
      <c r="C337" s="199"/>
      <c r="D337" s="200" t="s">
        <v>158</v>
      </c>
      <c r="E337" s="201" t="s">
        <v>19</v>
      </c>
      <c r="F337" s="202" t="s">
        <v>1512</v>
      </c>
      <c r="G337" s="199"/>
      <c r="H337" s="203">
        <v>24</v>
      </c>
      <c r="I337" s="204"/>
      <c r="J337" s="199"/>
      <c r="K337" s="199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158</v>
      </c>
      <c r="AU337" s="209" t="s">
        <v>82</v>
      </c>
      <c r="AV337" s="13" t="s">
        <v>82</v>
      </c>
      <c r="AW337" s="13" t="s">
        <v>33</v>
      </c>
      <c r="AX337" s="13" t="s">
        <v>80</v>
      </c>
      <c r="AY337" s="209" t="s">
        <v>146</v>
      </c>
    </row>
    <row r="338" spans="1:65" s="2" customFormat="1" ht="24.2" customHeight="1">
      <c r="A338" s="36"/>
      <c r="B338" s="37"/>
      <c r="C338" s="180" t="s">
        <v>864</v>
      </c>
      <c r="D338" s="180" t="s">
        <v>149</v>
      </c>
      <c r="E338" s="181" t="s">
        <v>1513</v>
      </c>
      <c r="F338" s="182" t="s">
        <v>1514</v>
      </c>
      <c r="G338" s="183" t="s">
        <v>179</v>
      </c>
      <c r="H338" s="184">
        <v>24</v>
      </c>
      <c r="I338" s="185"/>
      <c r="J338" s="186">
        <f>ROUND(I338*H338,2)</f>
        <v>0</v>
      </c>
      <c r="K338" s="182" t="s">
        <v>153</v>
      </c>
      <c r="L338" s="41"/>
      <c r="M338" s="187" t="s">
        <v>19</v>
      </c>
      <c r="N338" s="188" t="s">
        <v>43</v>
      </c>
      <c r="O338" s="66"/>
      <c r="P338" s="189">
        <f>O338*H338</f>
        <v>0</v>
      </c>
      <c r="Q338" s="189">
        <v>2.0000000000000002E-5</v>
      </c>
      <c r="R338" s="189">
        <f>Q338*H338</f>
        <v>4.8000000000000007E-4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248</v>
      </c>
      <c r="AT338" s="191" t="s">
        <v>149</v>
      </c>
      <c r="AU338" s="191" t="s">
        <v>82</v>
      </c>
      <c r="AY338" s="19" t="s">
        <v>146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80</v>
      </c>
      <c r="BK338" s="192">
        <f>ROUND(I338*H338,2)</f>
        <v>0</v>
      </c>
      <c r="BL338" s="19" t="s">
        <v>248</v>
      </c>
      <c r="BM338" s="191" t="s">
        <v>1515</v>
      </c>
    </row>
    <row r="339" spans="1:65" s="2" customFormat="1">
      <c r="A339" s="36"/>
      <c r="B339" s="37"/>
      <c r="C339" s="38"/>
      <c r="D339" s="193" t="s">
        <v>156</v>
      </c>
      <c r="E339" s="38"/>
      <c r="F339" s="194" t="s">
        <v>1516</v>
      </c>
      <c r="G339" s="38"/>
      <c r="H339" s="38"/>
      <c r="I339" s="195"/>
      <c r="J339" s="38"/>
      <c r="K339" s="38"/>
      <c r="L339" s="41"/>
      <c r="M339" s="196"/>
      <c r="N339" s="197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156</v>
      </c>
      <c r="AU339" s="19" t="s">
        <v>82</v>
      </c>
    </row>
    <row r="340" spans="1:65" s="2" customFormat="1" ht="24.2" customHeight="1">
      <c r="A340" s="36"/>
      <c r="B340" s="37"/>
      <c r="C340" s="180" t="s">
        <v>869</v>
      </c>
      <c r="D340" s="180" t="s">
        <v>149</v>
      </c>
      <c r="E340" s="181" t="s">
        <v>1517</v>
      </c>
      <c r="F340" s="182" t="s">
        <v>1518</v>
      </c>
      <c r="G340" s="183" t="s">
        <v>267</v>
      </c>
      <c r="H340" s="221"/>
      <c r="I340" s="185"/>
      <c r="J340" s="186">
        <f>ROUND(I340*H340,2)</f>
        <v>0</v>
      </c>
      <c r="K340" s="182" t="s">
        <v>153</v>
      </c>
      <c r="L340" s="41"/>
      <c r="M340" s="187" t="s">
        <v>19</v>
      </c>
      <c r="N340" s="188" t="s">
        <v>43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248</v>
      </c>
      <c r="AT340" s="191" t="s">
        <v>149</v>
      </c>
      <c r="AU340" s="191" t="s">
        <v>82</v>
      </c>
      <c r="AY340" s="19" t="s">
        <v>146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80</v>
      </c>
      <c r="BK340" s="192">
        <f>ROUND(I340*H340,2)</f>
        <v>0</v>
      </c>
      <c r="BL340" s="19" t="s">
        <v>248</v>
      </c>
      <c r="BM340" s="191" t="s">
        <v>1519</v>
      </c>
    </row>
    <row r="341" spans="1:65" s="2" customFormat="1">
      <c r="A341" s="36"/>
      <c r="B341" s="37"/>
      <c r="C341" s="38"/>
      <c r="D341" s="193" t="s">
        <v>156</v>
      </c>
      <c r="E341" s="38"/>
      <c r="F341" s="194" t="s">
        <v>1520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156</v>
      </c>
      <c r="AU341" s="19" t="s">
        <v>82</v>
      </c>
    </row>
    <row r="342" spans="1:65" s="12" customFormat="1" ht="22.9" customHeight="1">
      <c r="B342" s="164"/>
      <c r="C342" s="165"/>
      <c r="D342" s="166" t="s">
        <v>71</v>
      </c>
      <c r="E342" s="178" t="s">
        <v>1521</v>
      </c>
      <c r="F342" s="178" t="s">
        <v>1522</v>
      </c>
      <c r="G342" s="165"/>
      <c r="H342" s="165"/>
      <c r="I342" s="168"/>
      <c r="J342" s="179">
        <f>BK342</f>
        <v>0</v>
      </c>
      <c r="K342" s="165"/>
      <c r="L342" s="170"/>
      <c r="M342" s="171"/>
      <c r="N342" s="172"/>
      <c r="O342" s="172"/>
      <c r="P342" s="173">
        <f>SUM(P343:P345)</f>
        <v>0</v>
      </c>
      <c r="Q342" s="172"/>
      <c r="R342" s="173">
        <f>SUM(R343:R345)</f>
        <v>3.5700000000000003E-2</v>
      </c>
      <c r="S342" s="172"/>
      <c r="T342" s="174">
        <f>SUM(T343:T345)</f>
        <v>0</v>
      </c>
      <c r="AR342" s="175" t="s">
        <v>82</v>
      </c>
      <c r="AT342" s="176" t="s">
        <v>71</v>
      </c>
      <c r="AU342" s="176" t="s">
        <v>80</v>
      </c>
      <c r="AY342" s="175" t="s">
        <v>146</v>
      </c>
      <c r="BK342" s="177">
        <f>SUM(BK343:BK345)</f>
        <v>0</v>
      </c>
    </row>
    <row r="343" spans="1:65" s="2" customFormat="1" ht="24.2" customHeight="1">
      <c r="A343" s="36"/>
      <c r="B343" s="37"/>
      <c r="C343" s="180" t="s">
        <v>874</v>
      </c>
      <c r="D343" s="180" t="s">
        <v>149</v>
      </c>
      <c r="E343" s="181" t="s">
        <v>1523</v>
      </c>
      <c r="F343" s="182" t="s">
        <v>1524</v>
      </c>
      <c r="G343" s="183" t="s">
        <v>1500</v>
      </c>
      <c r="H343" s="184">
        <v>1</v>
      </c>
      <c r="I343" s="185"/>
      <c r="J343" s="186">
        <f>ROUND(I343*H343,2)</f>
        <v>0</v>
      </c>
      <c r="K343" s="182" t="s">
        <v>19</v>
      </c>
      <c r="L343" s="41"/>
      <c r="M343" s="187" t="s">
        <v>19</v>
      </c>
      <c r="N343" s="188" t="s">
        <v>43</v>
      </c>
      <c r="O343" s="66"/>
      <c r="P343" s="189">
        <f>O343*H343</f>
        <v>0</v>
      </c>
      <c r="Q343" s="189">
        <v>3.5700000000000003E-2</v>
      </c>
      <c r="R343" s="189">
        <f>Q343*H343</f>
        <v>3.5700000000000003E-2</v>
      </c>
      <c r="S343" s="189">
        <v>0</v>
      </c>
      <c r="T343" s="19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1" t="s">
        <v>248</v>
      </c>
      <c r="AT343" s="191" t="s">
        <v>149</v>
      </c>
      <c r="AU343" s="191" t="s">
        <v>82</v>
      </c>
      <c r="AY343" s="19" t="s">
        <v>146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9" t="s">
        <v>80</v>
      </c>
      <c r="BK343" s="192">
        <f>ROUND(I343*H343,2)</f>
        <v>0</v>
      </c>
      <c r="BL343" s="19" t="s">
        <v>248</v>
      </c>
      <c r="BM343" s="191" t="s">
        <v>1525</v>
      </c>
    </row>
    <row r="344" spans="1:65" s="2" customFormat="1" ht="24.2" customHeight="1">
      <c r="A344" s="36"/>
      <c r="B344" s="37"/>
      <c r="C344" s="180" t="s">
        <v>880</v>
      </c>
      <c r="D344" s="180" t="s">
        <v>149</v>
      </c>
      <c r="E344" s="181" t="s">
        <v>1526</v>
      </c>
      <c r="F344" s="182" t="s">
        <v>1527</v>
      </c>
      <c r="G344" s="183" t="s">
        <v>267</v>
      </c>
      <c r="H344" s="221"/>
      <c r="I344" s="185"/>
      <c r="J344" s="186">
        <f>ROUND(I344*H344,2)</f>
        <v>0</v>
      </c>
      <c r="K344" s="182" t="s">
        <v>153</v>
      </c>
      <c r="L344" s="41"/>
      <c r="M344" s="187" t="s">
        <v>19</v>
      </c>
      <c r="N344" s="188" t="s">
        <v>43</v>
      </c>
      <c r="O344" s="66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248</v>
      </c>
      <c r="AT344" s="191" t="s">
        <v>149</v>
      </c>
      <c r="AU344" s="191" t="s">
        <v>82</v>
      </c>
      <c r="AY344" s="19" t="s">
        <v>146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80</v>
      </c>
      <c r="BK344" s="192">
        <f>ROUND(I344*H344,2)</f>
        <v>0</v>
      </c>
      <c r="BL344" s="19" t="s">
        <v>248</v>
      </c>
      <c r="BM344" s="191" t="s">
        <v>1528</v>
      </c>
    </row>
    <row r="345" spans="1:65" s="2" customFormat="1">
      <c r="A345" s="36"/>
      <c r="B345" s="37"/>
      <c r="C345" s="38"/>
      <c r="D345" s="193" t="s">
        <v>156</v>
      </c>
      <c r="E345" s="38"/>
      <c r="F345" s="194" t="s">
        <v>1529</v>
      </c>
      <c r="G345" s="38"/>
      <c r="H345" s="38"/>
      <c r="I345" s="195"/>
      <c r="J345" s="38"/>
      <c r="K345" s="38"/>
      <c r="L345" s="41"/>
      <c r="M345" s="196"/>
      <c r="N345" s="197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156</v>
      </c>
      <c r="AU345" s="19" t="s">
        <v>82</v>
      </c>
    </row>
    <row r="346" spans="1:65" s="12" customFormat="1" ht="22.9" customHeight="1">
      <c r="B346" s="164"/>
      <c r="C346" s="165"/>
      <c r="D346" s="166" t="s">
        <v>71</v>
      </c>
      <c r="E346" s="178" t="s">
        <v>1530</v>
      </c>
      <c r="F346" s="178" t="s">
        <v>1531</v>
      </c>
      <c r="G346" s="165"/>
      <c r="H346" s="165"/>
      <c r="I346" s="168"/>
      <c r="J346" s="179">
        <f>BK346</f>
        <v>0</v>
      </c>
      <c r="K346" s="165"/>
      <c r="L346" s="170"/>
      <c r="M346" s="171"/>
      <c r="N346" s="172"/>
      <c r="O346" s="172"/>
      <c r="P346" s="173">
        <f>SUM(P347:P350)</f>
        <v>0</v>
      </c>
      <c r="Q346" s="172"/>
      <c r="R346" s="173">
        <f>SUM(R347:R350)</f>
        <v>1.1000000000000001E-3</v>
      </c>
      <c r="S346" s="172"/>
      <c r="T346" s="174">
        <f>SUM(T347:T350)</f>
        <v>0</v>
      </c>
      <c r="AR346" s="175" t="s">
        <v>82</v>
      </c>
      <c r="AT346" s="176" t="s">
        <v>71</v>
      </c>
      <c r="AU346" s="176" t="s">
        <v>80</v>
      </c>
      <c r="AY346" s="175" t="s">
        <v>146</v>
      </c>
      <c r="BK346" s="177">
        <f>SUM(BK347:BK350)</f>
        <v>0</v>
      </c>
    </row>
    <row r="347" spans="1:65" s="2" customFormat="1" ht="16.5" customHeight="1">
      <c r="A347" s="36"/>
      <c r="B347" s="37"/>
      <c r="C347" s="180" t="s">
        <v>885</v>
      </c>
      <c r="D347" s="180" t="s">
        <v>149</v>
      </c>
      <c r="E347" s="181" t="s">
        <v>1532</v>
      </c>
      <c r="F347" s="182" t="s">
        <v>1533</v>
      </c>
      <c r="G347" s="183" t="s">
        <v>369</v>
      </c>
      <c r="H347" s="184">
        <v>2</v>
      </c>
      <c r="I347" s="185"/>
      <c r="J347" s="186">
        <f>ROUND(I347*H347,2)</f>
        <v>0</v>
      </c>
      <c r="K347" s="182" t="s">
        <v>153</v>
      </c>
      <c r="L347" s="41"/>
      <c r="M347" s="187" t="s">
        <v>19</v>
      </c>
      <c r="N347" s="188" t="s">
        <v>43</v>
      </c>
      <c r="O347" s="66"/>
      <c r="P347" s="189">
        <f>O347*H347</f>
        <v>0</v>
      </c>
      <c r="Q347" s="189">
        <v>5.5000000000000003E-4</v>
      </c>
      <c r="R347" s="189">
        <f>Q347*H347</f>
        <v>1.1000000000000001E-3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248</v>
      </c>
      <c r="AT347" s="191" t="s">
        <v>149</v>
      </c>
      <c r="AU347" s="191" t="s">
        <v>82</v>
      </c>
      <c r="AY347" s="19" t="s">
        <v>146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80</v>
      </c>
      <c r="BK347" s="192">
        <f>ROUND(I347*H347,2)</f>
        <v>0</v>
      </c>
      <c r="BL347" s="19" t="s">
        <v>248</v>
      </c>
      <c r="BM347" s="191" t="s">
        <v>1534</v>
      </c>
    </row>
    <row r="348" spans="1:65" s="2" customFormat="1">
      <c r="A348" s="36"/>
      <c r="B348" s="37"/>
      <c r="C348" s="38"/>
      <c r="D348" s="193" t="s">
        <v>156</v>
      </c>
      <c r="E348" s="38"/>
      <c r="F348" s="194" t="s">
        <v>1535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156</v>
      </c>
      <c r="AU348" s="19" t="s">
        <v>82</v>
      </c>
    </row>
    <row r="349" spans="1:65" s="2" customFormat="1" ht="24.2" customHeight="1">
      <c r="A349" s="36"/>
      <c r="B349" s="37"/>
      <c r="C349" s="180" t="s">
        <v>887</v>
      </c>
      <c r="D349" s="180" t="s">
        <v>149</v>
      </c>
      <c r="E349" s="181" t="s">
        <v>1536</v>
      </c>
      <c r="F349" s="182" t="s">
        <v>1537</v>
      </c>
      <c r="G349" s="183" t="s">
        <v>267</v>
      </c>
      <c r="H349" s="221"/>
      <c r="I349" s="185"/>
      <c r="J349" s="186">
        <f>ROUND(I349*H349,2)</f>
        <v>0</v>
      </c>
      <c r="K349" s="182" t="s">
        <v>153</v>
      </c>
      <c r="L349" s="41"/>
      <c r="M349" s="187" t="s">
        <v>19</v>
      </c>
      <c r="N349" s="188" t="s">
        <v>43</v>
      </c>
      <c r="O349" s="66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1" t="s">
        <v>248</v>
      </c>
      <c r="AT349" s="191" t="s">
        <v>149</v>
      </c>
      <c r="AU349" s="191" t="s">
        <v>82</v>
      </c>
      <c r="AY349" s="19" t="s">
        <v>146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80</v>
      </c>
      <c r="BK349" s="192">
        <f>ROUND(I349*H349,2)</f>
        <v>0</v>
      </c>
      <c r="BL349" s="19" t="s">
        <v>248</v>
      </c>
      <c r="BM349" s="191" t="s">
        <v>1538</v>
      </c>
    </row>
    <row r="350" spans="1:65" s="2" customFormat="1">
      <c r="A350" s="36"/>
      <c r="B350" s="37"/>
      <c r="C350" s="38"/>
      <c r="D350" s="193" t="s">
        <v>156</v>
      </c>
      <c r="E350" s="38"/>
      <c r="F350" s="194" t="s">
        <v>1539</v>
      </c>
      <c r="G350" s="38"/>
      <c r="H350" s="38"/>
      <c r="I350" s="195"/>
      <c r="J350" s="38"/>
      <c r="K350" s="38"/>
      <c r="L350" s="41"/>
      <c r="M350" s="196"/>
      <c r="N350" s="197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156</v>
      </c>
      <c r="AU350" s="19" t="s">
        <v>82</v>
      </c>
    </row>
    <row r="351" spans="1:65" s="12" customFormat="1" ht="25.9" customHeight="1">
      <c r="B351" s="164"/>
      <c r="C351" s="165"/>
      <c r="D351" s="166" t="s">
        <v>71</v>
      </c>
      <c r="E351" s="167" t="s">
        <v>1540</v>
      </c>
      <c r="F351" s="167" t="s">
        <v>1541</v>
      </c>
      <c r="G351" s="165"/>
      <c r="H351" s="165"/>
      <c r="I351" s="168"/>
      <c r="J351" s="169">
        <f>BK351</f>
        <v>0</v>
      </c>
      <c r="K351" s="165"/>
      <c r="L351" s="170"/>
      <c r="M351" s="171"/>
      <c r="N351" s="172"/>
      <c r="O351" s="172"/>
      <c r="P351" s="173">
        <f>SUM(P352:P353)</f>
        <v>0</v>
      </c>
      <c r="Q351" s="172"/>
      <c r="R351" s="173">
        <f>SUM(R352:R353)</f>
        <v>0</v>
      </c>
      <c r="S351" s="172"/>
      <c r="T351" s="174">
        <f>SUM(T352:T353)</f>
        <v>0</v>
      </c>
      <c r="AR351" s="175" t="s">
        <v>154</v>
      </c>
      <c r="AT351" s="176" t="s">
        <v>71</v>
      </c>
      <c r="AU351" s="176" t="s">
        <v>72</v>
      </c>
      <c r="AY351" s="175" t="s">
        <v>146</v>
      </c>
      <c r="BK351" s="177">
        <f>SUM(BK352:BK353)</f>
        <v>0</v>
      </c>
    </row>
    <row r="352" spans="1:65" s="2" customFormat="1" ht="21.75" customHeight="1">
      <c r="A352" s="36"/>
      <c r="B352" s="37"/>
      <c r="C352" s="180" t="s">
        <v>892</v>
      </c>
      <c r="D352" s="180" t="s">
        <v>149</v>
      </c>
      <c r="E352" s="181" t="s">
        <v>1542</v>
      </c>
      <c r="F352" s="182" t="s">
        <v>1543</v>
      </c>
      <c r="G352" s="183" t="s">
        <v>1544</v>
      </c>
      <c r="H352" s="184">
        <v>50</v>
      </c>
      <c r="I352" s="185"/>
      <c r="J352" s="186">
        <f>ROUND(I352*H352,2)</f>
        <v>0</v>
      </c>
      <c r="K352" s="182" t="s">
        <v>153</v>
      </c>
      <c r="L352" s="41"/>
      <c r="M352" s="187" t="s">
        <v>19</v>
      </c>
      <c r="N352" s="188" t="s">
        <v>43</v>
      </c>
      <c r="O352" s="66"/>
      <c r="P352" s="189">
        <f>O352*H352</f>
        <v>0</v>
      </c>
      <c r="Q352" s="189">
        <v>0</v>
      </c>
      <c r="R352" s="189">
        <f>Q352*H352</f>
        <v>0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1545</v>
      </c>
      <c r="AT352" s="191" t="s">
        <v>149</v>
      </c>
      <c r="AU352" s="191" t="s">
        <v>80</v>
      </c>
      <c r="AY352" s="19" t="s">
        <v>146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80</v>
      </c>
      <c r="BK352" s="192">
        <f>ROUND(I352*H352,2)</f>
        <v>0</v>
      </c>
      <c r="BL352" s="19" t="s">
        <v>1545</v>
      </c>
      <c r="BM352" s="191" t="s">
        <v>1546</v>
      </c>
    </row>
    <row r="353" spans="1:65" s="2" customFormat="1">
      <c r="A353" s="36"/>
      <c r="B353" s="37"/>
      <c r="C353" s="38"/>
      <c r="D353" s="193" t="s">
        <v>156</v>
      </c>
      <c r="E353" s="38"/>
      <c r="F353" s="194" t="s">
        <v>1547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156</v>
      </c>
      <c r="AU353" s="19" t="s">
        <v>80</v>
      </c>
    </row>
    <row r="354" spans="1:65" s="12" customFormat="1" ht="25.9" customHeight="1">
      <c r="B354" s="164"/>
      <c r="C354" s="165"/>
      <c r="D354" s="166" t="s">
        <v>71</v>
      </c>
      <c r="E354" s="167" t="s">
        <v>1548</v>
      </c>
      <c r="F354" s="167" t="s">
        <v>1549</v>
      </c>
      <c r="G354" s="165"/>
      <c r="H354" s="165"/>
      <c r="I354" s="168"/>
      <c r="J354" s="169">
        <f>BK354</f>
        <v>0</v>
      </c>
      <c r="K354" s="165"/>
      <c r="L354" s="170"/>
      <c r="M354" s="171"/>
      <c r="N354" s="172"/>
      <c r="O354" s="172"/>
      <c r="P354" s="173">
        <f>P355</f>
        <v>0</v>
      </c>
      <c r="Q354" s="172"/>
      <c r="R354" s="173">
        <f>R355</f>
        <v>0</v>
      </c>
      <c r="S354" s="172"/>
      <c r="T354" s="174">
        <f>T355</f>
        <v>0</v>
      </c>
      <c r="AR354" s="175" t="s">
        <v>154</v>
      </c>
      <c r="AT354" s="176" t="s">
        <v>71</v>
      </c>
      <c r="AU354" s="176" t="s">
        <v>72</v>
      </c>
      <c r="AY354" s="175" t="s">
        <v>146</v>
      </c>
      <c r="BK354" s="177">
        <f>BK355</f>
        <v>0</v>
      </c>
    </row>
    <row r="355" spans="1:65" s="2" customFormat="1" ht="16.5" customHeight="1">
      <c r="A355" s="36"/>
      <c r="B355" s="37"/>
      <c r="C355" s="180" t="s">
        <v>897</v>
      </c>
      <c r="D355" s="180" t="s">
        <v>149</v>
      </c>
      <c r="E355" s="181" t="s">
        <v>1550</v>
      </c>
      <c r="F355" s="182" t="s">
        <v>1551</v>
      </c>
      <c r="G355" s="183" t="s">
        <v>1144</v>
      </c>
      <c r="H355" s="184">
        <v>1</v>
      </c>
      <c r="I355" s="185"/>
      <c r="J355" s="186">
        <f>ROUND(I355*H355,2)</f>
        <v>0</v>
      </c>
      <c r="K355" s="182" t="s">
        <v>19</v>
      </c>
      <c r="L355" s="41"/>
      <c r="M355" s="249" t="s">
        <v>19</v>
      </c>
      <c r="N355" s="250" t="s">
        <v>43</v>
      </c>
      <c r="O355" s="224"/>
      <c r="P355" s="251">
        <f>O355*H355</f>
        <v>0</v>
      </c>
      <c r="Q355" s="251">
        <v>0</v>
      </c>
      <c r="R355" s="251">
        <f>Q355*H355</f>
        <v>0</v>
      </c>
      <c r="S355" s="251">
        <v>0</v>
      </c>
      <c r="T355" s="252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1" t="s">
        <v>1545</v>
      </c>
      <c r="AT355" s="191" t="s">
        <v>149</v>
      </c>
      <c r="AU355" s="191" t="s">
        <v>80</v>
      </c>
      <c r="AY355" s="19" t="s">
        <v>146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80</v>
      </c>
      <c r="BK355" s="192">
        <f>ROUND(I355*H355,2)</f>
        <v>0</v>
      </c>
      <c r="BL355" s="19" t="s">
        <v>1545</v>
      </c>
      <c r="BM355" s="191" t="s">
        <v>1552</v>
      </c>
    </row>
    <row r="356" spans="1:65" s="2" customFormat="1" ht="6.95" customHeight="1">
      <c r="A356" s="36"/>
      <c r="B356" s="49"/>
      <c r="C356" s="50"/>
      <c r="D356" s="50"/>
      <c r="E356" s="50"/>
      <c r="F356" s="50"/>
      <c r="G356" s="50"/>
      <c r="H356" s="50"/>
      <c r="I356" s="50"/>
      <c r="J356" s="50"/>
      <c r="K356" s="50"/>
      <c r="L356" s="41"/>
      <c r="M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</row>
  </sheetData>
  <sheetProtection algorithmName="SHA-512" hashValue="QtXU51qRgUglJ7jkWIMMSRfto/KE0/44i9JBsN/JJag7s1fEStcPTVMpMwnfKJPgg2W088aagJUH3lbcKb9dOw==" saltValue="4nCbkaIMS4/rQZgCIdpAlmexgwO3o6P6cdSdhck7YY4YtfDKDZwJYLu8WQIMtKUYQ6Datp0MBISZMDzZ9vKOPw==" spinCount="100000" sheet="1" objects="1" scenarios="1" formatColumns="0" formatRows="0" autoFilter="0"/>
  <autoFilter ref="C96:K355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/>
    <hyperlink ref="F104" r:id="rId2"/>
    <hyperlink ref="F109" r:id="rId3"/>
    <hyperlink ref="F112" r:id="rId4"/>
    <hyperlink ref="F119" r:id="rId5"/>
    <hyperlink ref="F125" r:id="rId6"/>
    <hyperlink ref="F127" r:id="rId7"/>
    <hyperlink ref="F130" r:id="rId8"/>
    <hyperlink ref="F133" r:id="rId9"/>
    <hyperlink ref="F136" r:id="rId10"/>
    <hyperlink ref="F140" r:id="rId11"/>
    <hyperlink ref="F143" r:id="rId12"/>
    <hyperlink ref="F145" r:id="rId13"/>
    <hyperlink ref="F151" r:id="rId14"/>
    <hyperlink ref="F156" r:id="rId15"/>
    <hyperlink ref="F163" r:id="rId16"/>
    <hyperlink ref="F172" r:id="rId17"/>
    <hyperlink ref="F179" r:id="rId18"/>
    <hyperlink ref="F183" r:id="rId19"/>
    <hyperlink ref="F186" r:id="rId20"/>
    <hyperlink ref="F190" r:id="rId21"/>
    <hyperlink ref="F196" r:id="rId22"/>
    <hyperlink ref="F201" r:id="rId23"/>
    <hyperlink ref="F204" r:id="rId24"/>
    <hyperlink ref="F209" r:id="rId25"/>
    <hyperlink ref="F218" r:id="rId26"/>
    <hyperlink ref="F222" r:id="rId27"/>
    <hyperlink ref="F226" r:id="rId28"/>
    <hyperlink ref="F230" r:id="rId29"/>
    <hyperlink ref="F233" r:id="rId30"/>
    <hyperlink ref="F236" r:id="rId31"/>
    <hyperlink ref="F239" r:id="rId32"/>
    <hyperlink ref="F242" r:id="rId33"/>
    <hyperlink ref="F245" r:id="rId34"/>
    <hyperlink ref="F248" r:id="rId35"/>
    <hyperlink ref="F251" r:id="rId36"/>
    <hyperlink ref="F253" r:id="rId37"/>
    <hyperlink ref="F255" r:id="rId38"/>
    <hyperlink ref="F257" r:id="rId39"/>
    <hyperlink ref="F259" r:id="rId40"/>
    <hyperlink ref="F261" r:id="rId41"/>
    <hyperlink ref="F264" r:id="rId42"/>
    <hyperlink ref="F267" r:id="rId43"/>
    <hyperlink ref="F270" r:id="rId44"/>
    <hyperlink ref="F273" r:id="rId45"/>
    <hyperlink ref="F275" r:id="rId46"/>
    <hyperlink ref="F278" r:id="rId47"/>
    <hyperlink ref="F280" r:id="rId48"/>
    <hyperlink ref="F283" r:id="rId49"/>
    <hyperlink ref="F286" r:id="rId50"/>
    <hyperlink ref="F289" r:id="rId51"/>
    <hyperlink ref="F294" r:id="rId52"/>
    <hyperlink ref="F297" r:id="rId53"/>
    <hyperlink ref="F299" r:id="rId54"/>
    <hyperlink ref="F302" r:id="rId55"/>
    <hyperlink ref="F305" r:id="rId56"/>
    <hyperlink ref="F308" r:id="rId57"/>
    <hyperlink ref="F312" r:id="rId58"/>
    <hyperlink ref="F314" r:id="rId59"/>
    <hyperlink ref="F316" r:id="rId60"/>
    <hyperlink ref="F318" r:id="rId61"/>
    <hyperlink ref="F320" r:id="rId62"/>
    <hyperlink ref="F323" r:id="rId63"/>
    <hyperlink ref="F325" r:id="rId64"/>
    <hyperlink ref="F327" r:id="rId65"/>
    <hyperlink ref="F329" r:id="rId66"/>
    <hyperlink ref="F331" r:id="rId67"/>
    <hyperlink ref="F336" r:id="rId68"/>
    <hyperlink ref="F339" r:id="rId69"/>
    <hyperlink ref="F341" r:id="rId70"/>
    <hyperlink ref="F345" r:id="rId71"/>
    <hyperlink ref="F348" r:id="rId72"/>
    <hyperlink ref="F350" r:id="rId73"/>
    <hyperlink ref="F353" r:id="rId7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1553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ROUND(J94,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ROUND((SUM(BE94:BE230)),  2)</f>
        <v>0</v>
      </c>
      <c r="G33" s="36"/>
      <c r="H33" s="36"/>
      <c r="I33" s="126">
        <v>0.21</v>
      </c>
      <c r="J33" s="125">
        <f>ROUND(((SUM(BE94:BE230))*I33),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ROUND((SUM(BF94:BF230)),  2)</f>
        <v>0</v>
      </c>
      <c r="G34" s="36"/>
      <c r="H34" s="36"/>
      <c r="I34" s="126">
        <v>0.12</v>
      </c>
      <c r="J34" s="125">
        <f>ROUND(((SUM(BF94:BF230))*I34),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ROUND((SUM(BG94:BG230)),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ROUND((SUM(BH94:BH230)),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ROUND((SUM(BI94:BI230)),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01.4.b - Vytápění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Herálec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J94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119</v>
      </c>
      <c r="E60" s="145"/>
      <c r="F60" s="145"/>
      <c r="G60" s="145"/>
      <c r="H60" s="145"/>
      <c r="I60" s="145"/>
      <c r="J60" s="146">
        <f>J95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383</v>
      </c>
      <c r="E61" s="150"/>
      <c r="F61" s="150"/>
      <c r="G61" s="150"/>
      <c r="H61" s="150"/>
      <c r="I61" s="150"/>
      <c r="J61" s="151">
        <f>J96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1150</v>
      </c>
      <c r="E62" s="150"/>
      <c r="F62" s="150"/>
      <c r="G62" s="150"/>
      <c r="H62" s="150"/>
      <c r="I62" s="150"/>
      <c r="J62" s="151">
        <f>J113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121</v>
      </c>
      <c r="E63" s="150"/>
      <c r="F63" s="150"/>
      <c r="G63" s="150"/>
      <c r="H63" s="150"/>
      <c r="I63" s="150"/>
      <c r="J63" s="151">
        <f>J117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122</v>
      </c>
      <c r="E64" s="150"/>
      <c r="F64" s="150"/>
      <c r="G64" s="150"/>
      <c r="H64" s="150"/>
      <c r="I64" s="150"/>
      <c r="J64" s="151">
        <f>J120</f>
        <v>0</v>
      </c>
      <c r="K64" s="99"/>
      <c r="L64" s="152"/>
    </row>
    <row r="65" spans="1:31" s="9" customFormat="1" ht="24.95" customHeight="1">
      <c r="B65" s="142"/>
      <c r="C65" s="143"/>
      <c r="D65" s="144" t="s">
        <v>123</v>
      </c>
      <c r="E65" s="145"/>
      <c r="F65" s="145"/>
      <c r="G65" s="145"/>
      <c r="H65" s="145"/>
      <c r="I65" s="145"/>
      <c r="J65" s="146">
        <f>J130</f>
        <v>0</v>
      </c>
      <c r="K65" s="143"/>
      <c r="L65" s="147"/>
    </row>
    <row r="66" spans="1:31" s="10" customFormat="1" ht="19.899999999999999" customHeight="1">
      <c r="B66" s="148"/>
      <c r="C66" s="99"/>
      <c r="D66" s="149" t="s">
        <v>1554</v>
      </c>
      <c r="E66" s="150"/>
      <c r="F66" s="150"/>
      <c r="G66" s="150"/>
      <c r="H66" s="150"/>
      <c r="I66" s="150"/>
      <c r="J66" s="151">
        <f>J131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1154</v>
      </c>
      <c r="E67" s="150"/>
      <c r="F67" s="150"/>
      <c r="G67" s="150"/>
      <c r="H67" s="150"/>
      <c r="I67" s="150"/>
      <c r="J67" s="151">
        <f>J138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1555</v>
      </c>
      <c r="E68" s="150"/>
      <c r="F68" s="150"/>
      <c r="G68" s="150"/>
      <c r="H68" s="150"/>
      <c r="I68" s="150"/>
      <c r="J68" s="151">
        <f>J143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1556</v>
      </c>
      <c r="E69" s="150"/>
      <c r="F69" s="150"/>
      <c r="G69" s="150"/>
      <c r="H69" s="150"/>
      <c r="I69" s="150"/>
      <c r="J69" s="151">
        <f>J151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1557</v>
      </c>
      <c r="E70" s="150"/>
      <c r="F70" s="150"/>
      <c r="G70" s="150"/>
      <c r="H70" s="150"/>
      <c r="I70" s="150"/>
      <c r="J70" s="151">
        <f>J178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1558</v>
      </c>
      <c r="E71" s="150"/>
      <c r="F71" s="150"/>
      <c r="G71" s="150"/>
      <c r="H71" s="150"/>
      <c r="I71" s="150"/>
      <c r="J71" s="151">
        <f>J200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1559</v>
      </c>
      <c r="E72" s="150"/>
      <c r="F72" s="150"/>
      <c r="G72" s="150"/>
      <c r="H72" s="150"/>
      <c r="I72" s="150"/>
      <c r="J72" s="151">
        <f>J218</f>
        <v>0</v>
      </c>
      <c r="K72" s="99"/>
      <c r="L72" s="152"/>
    </row>
    <row r="73" spans="1:31" s="9" customFormat="1" ht="24.95" customHeight="1">
      <c r="B73" s="142"/>
      <c r="C73" s="143"/>
      <c r="D73" s="144" t="s">
        <v>1156</v>
      </c>
      <c r="E73" s="145"/>
      <c r="F73" s="145"/>
      <c r="G73" s="145"/>
      <c r="H73" s="145"/>
      <c r="I73" s="145"/>
      <c r="J73" s="146">
        <f>J226</f>
        <v>0</v>
      </c>
      <c r="K73" s="143"/>
      <c r="L73" s="147"/>
    </row>
    <row r="74" spans="1:31" s="9" customFormat="1" ht="24.95" customHeight="1">
      <c r="B74" s="142"/>
      <c r="C74" s="143"/>
      <c r="D74" s="144" t="s">
        <v>1157</v>
      </c>
      <c r="E74" s="145"/>
      <c r="F74" s="145"/>
      <c r="G74" s="145"/>
      <c r="H74" s="145"/>
      <c r="I74" s="145"/>
      <c r="J74" s="146">
        <f>J229</f>
        <v>0</v>
      </c>
      <c r="K74" s="143"/>
      <c r="L74" s="147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131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88" t="str">
        <f>E7</f>
        <v>Revitalizace střechy Herálec</v>
      </c>
      <c r="F84" s="389"/>
      <c r="G84" s="389"/>
      <c r="H84" s="389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113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69" t="str">
        <f>E9</f>
        <v>SO 01.4.b - Vytápění</v>
      </c>
      <c r="F86" s="387"/>
      <c r="G86" s="387"/>
      <c r="H86" s="387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F12</f>
        <v>Herálec</v>
      </c>
      <c r="G88" s="38"/>
      <c r="H88" s="38"/>
      <c r="I88" s="31" t="s">
        <v>23</v>
      </c>
      <c r="J88" s="61" t="str">
        <f>IF(J12="","",J12)</f>
        <v>28. 11. 2024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25.7" customHeight="1">
      <c r="A90" s="36"/>
      <c r="B90" s="37"/>
      <c r="C90" s="31" t="s">
        <v>25</v>
      </c>
      <c r="D90" s="38"/>
      <c r="E90" s="38"/>
      <c r="F90" s="29" t="str">
        <f>E15</f>
        <v>Krajská správa a údržba silnic Vysočiny</v>
      </c>
      <c r="G90" s="38"/>
      <c r="H90" s="38"/>
      <c r="I90" s="31" t="s">
        <v>31</v>
      </c>
      <c r="J90" s="34" t="str">
        <f>E21</f>
        <v>Fplan projekty a stavby s. r. o.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29</v>
      </c>
      <c r="D91" s="38"/>
      <c r="E91" s="38"/>
      <c r="F91" s="29" t="str">
        <f>IF(E18="","",E18)</f>
        <v>Vyplň údaj</v>
      </c>
      <c r="G91" s="38"/>
      <c r="H91" s="38"/>
      <c r="I91" s="31" t="s">
        <v>34</v>
      </c>
      <c r="J91" s="34" t="str">
        <f>E24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132</v>
      </c>
      <c r="D93" s="156" t="s">
        <v>57</v>
      </c>
      <c r="E93" s="156" t="s">
        <v>53</v>
      </c>
      <c r="F93" s="156" t="s">
        <v>54</v>
      </c>
      <c r="G93" s="156" t="s">
        <v>133</v>
      </c>
      <c r="H93" s="156" t="s">
        <v>134</v>
      </c>
      <c r="I93" s="156" t="s">
        <v>135</v>
      </c>
      <c r="J93" s="156" t="s">
        <v>117</v>
      </c>
      <c r="K93" s="157" t="s">
        <v>136</v>
      </c>
      <c r="L93" s="158"/>
      <c r="M93" s="70" t="s">
        <v>19</v>
      </c>
      <c r="N93" s="71" t="s">
        <v>42</v>
      </c>
      <c r="O93" s="71" t="s">
        <v>137</v>
      </c>
      <c r="P93" s="71" t="s">
        <v>138</v>
      </c>
      <c r="Q93" s="71" t="s">
        <v>139</v>
      </c>
      <c r="R93" s="71" t="s">
        <v>140</v>
      </c>
      <c r="S93" s="71" t="s">
        <v>141</v>
      </c>
      <c r="T93" s="72" t="s">
        <v>142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143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P95+P130+P226+P229</f>
        <v>0</v>
      </c>
      <c r="Q94" s="74"/>
      <c r="R94" s="161">
        <f>R95+R130+R226+R229</f>
        <v>4.3556400000000002</v>
      </c>
      <c r="S94" s="74"/>
      <c r="T94" s="162">
        <f>T95+T130+T226+T229</f>
        <v>0.84756000000000009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71</v>
      </c>
      <c r="AU94" s="19" t="s">
        <v>118</v>
      </c>
      <c r="BK94" s="163">
        <f>BK95+BK130+BK226+BK229</f>
        <v>0</v>
      </c>
    </row>
    <row r="95" spans="1:63" s="12" customFormat="1" ht="25.9" customHeight="1">
      <c r="B95" s="164"/>
      <c r="C95" s="165"/>
      <c r="D95" s="166" t="s">
        <v>71</v>
      </c>
      <c r="E95" s="167" t="s">
        <v>144</v>
      </c>
      <c r="F95" s="167" t="s">
        <v>145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P96+P113+P117+P120</f>
        <v>0</v>
      </c>
      <c r="Q95" s="172"/>
      <c r="R95" s="173">
        <f>R96+R113+R117+R120</f>
        <v>3.7082100000000002</v>
      </c>
      <c r="S95" s="172"/>
      <c r="T95" s="174">
        <f>T96+T113+T117+T120</f>
        <v>3.2000000000000001E-2</v>
      </c>
      <c r="AR95" s="175" t="s">
        <v>80</v>
      </c>
      <c r="AT95" s="176" t="s">
        <v>71</v>
      </c>
      <c r="AU95" s="176" t="s">
        <v>72</v>
      </c>
      <c r="AY95" s="175" t="s">
        <v>146</v>
      </c>
      <c r="BK95" s="177">
        <f>BK96+BK113+BK117+BK120</f>
        <v>0</v>
      </c>
    </row>
    <row r="96" spans="1:63" s="12" customFormat="1" ht="22.9" customHeight="1">
      <c r="B96" s="164"/>
      <c r="C96" s="165"/>
      <c r="D96" s="166" t="s">
        <v>71</v>
      </c>
      <c r="E96" s="178" t="s">
        <v>80</v>
      </c>
      <c r="F96" s="178" t="s">
        <v>391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SUM(P97:P112)</f>
        <v>0</v>
      </c>
      <c r="Q96" s="172"/>
      <c r="R96" s="173">
        <f>SUM(R97:R112)</f>
        <v>0</v>
      </c>
      <c r="S96" s="172"/>
      <c r="T96" s="174">
        <f>SUM(T97:T112)</f>
        <v>0</v>
      </c>
      <c r="AR96" s="175" t="s">
        <v>80</v>
      </c>
      <c r="AT96" s="176" t="s">
        <v>71</v>
      </c>
      <c r="AU96" s="176" t="s">
        <v>80</v>
      </c>
      <c r="AY96" s="175" t="s">
        <v>146</v>
      </c>
      <c r="BK96" s="177">
        <f>SUM(BK97:BK112)</f>
        <v>0</v>
      </c>
    </row>
    <row r="97" spans="1:65" s="2" customFormat="1" ht="24.2" customHeight="1">
      <c r="A97" s="36"/>
      <c r="B97" s="37"/>
      <c r="C97" s="180" t="s">
        <v>80</v>
      </c>
      <c r="D97" s="180" t="s">
        <v>149</v>
      </c>
      <c r="E97" s="181" t="s">
        <v>1560</v>
      </c>
      <c r="F97" s="182" t="s">
        <v>1561</v>
      </c>
      <c r="G97" s="183" t="s">
        <v>166</v>
      </c>
      <c r="H97" s="184">
        <v>1</v>
      </c>
      <c r="I97" s="185"/>
      <c r="J97" s="186">
        <f>ROUND(I97*H97,2)</f>
        <v>0</v>
      </c>
      <c r="K97" s="182" t="s">
        <v>153</v>
      </c>
      <c r="L97" s="41"/>
      <c r="M97" s="187" t="s">
        <v>19</v>
      </c>
      <c r="N97" s="188" t="s">
        <v>43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154</v>
      </c>
      <c r="AT97" s="191" t="s">
        <v>149</v>
      </c>
      <c r="AU97" s="191" t="s">
        <v>82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154</v>
      </c>
      <c r="BM97" s="191" t="s">
        <v>1562</v>
      </c>
    </row>
    <row r="98" spans="1:65" s="2" customFormat="1">
      <c r="A98" s="36"/>
      <c r="B98" s="37"/>
      <c r="C98" s="38"/>
      <c r="D98" s="193" t="s">
        <v>156</v>
      </c>
      <c r="E98" s="38"/>
      <c r="F98" s="194" t="s">
        <v>1563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156</v>
      </c>
      <c r="AU98" s="19" t="s">
        <v>82</v>
      </c>
    </row>
    <row r="99" spans="1:65" s="13" customFormat="1">
      <c r="B99" s="198"/>
      <c r="C99" s="199"/>
      <c r="D99" s="200" t="s">
        <v>158</v>
      </c>
      <c r="E99" s="201" t="s">
        <v>19</v>
      </c>
      <c r="F99" s="202" t="s">
        <v>1564</v>
      </c>
      <c r="G99" s="199"/>
      <c r="H99" s="203">
        <v>1</v>
      </c>
      <c r="I99" s="204"/>
      <c r="J99" s="199"/>
      <c r="K99" s="199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158</v>
      </c>
      <c r="AU99" s="209" t="s">
        <v>82</v>
      </c>
      <c r="AV99" s="13" t="s">
        <v>82</v>
      </c>
      <c r="AW99" s="13" t="s">
        <v>33</v>
      </c>
      <c r="AX99" s="13" t="s">
        <v>80</v>
      </c>
      <c r="AY99" s="209" t="s">
        <v>146</v>
      </c>
    </row>
    <row r="100" spans="1:65" s="2" customFormat="1" ht="24.2" customHeight="1">
      <c r="A100" s="36"/>
      <c r="B100" s="37"/>
      <c r="C100" s="180" t="s">
        <v>82</v>
      </c>
      <c r="D100" s="180" t="s">
        <v>149</v>
      </c>
      <c r="E100" s="181" t="s">
        <v>416</v>
      </c>
      <c r="F100" s="182" t="s">
        <v>417</v>
      </c>
      <c r="G100" s="183" t="s">
        <v>166</v>
      </c>
      <c r="H100" s="184">
        <v>1</v>
      </c>
      <c r="I100" s="185"/>
      <c r="J100" s="186">
        <f>ROUND(I100*H100,2)</f>
        <v>0</v>
      </c>
      <c r="K100" s="182" t="s">
        <v>153</v>
      </c>
      <c r="L100" s="41"/>
      <c r="M100" s="187" t="s">
        <v>19</v>
      </c>
      <c r="N100" s="188" t="s">
        <v>43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82</v>
      </c>
      <c r="AY100" s="19" t="s">
        <v>146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154</v>
      </c>
      <c r="BM100" s="191" t="s">
        <v>1565</v>
      </c>
    </row>
    <row r="101" spans="1:65" s="2" customFormat="1">
      <c r="A101" s="36"/>
      <c r="B101" s="37"/>
      <c r="C101" s="38"/>
      <c r="D101" s="193" t="s">
        <v>156</v>
      </c>
      <c r="E101" s="38"/>
      <c r="F101" s="194" t="s">
        <v>419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156</v>
      </c>
      <c r="AU101" s="19" t="s">
        <v>82</v>
      </c>
    </row>
    <row r="102" spans="1:65" s="13" customFormat="1">
      <c r="B102" s="198"/>
      <c r="C102" s="199"/>
      <c r="D102" s="200" t="s">
        <v>158</v>
      </c>
      <c r="E102" s="201" t="s">
        <v>19</v>
      </c>
      <c r="F102" s="202" t="s">
        <v>1566</v>
      </c>
      <c r="G102" s="199"/>
      <c r="H102" s="203">
        <v>1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158</v>
      </c>
      <c r="AU102" s="209" t="s">
        <v>82</v>
      </c>
      <c r="AV102" s="13" t="s">
        <v>82</v>
      </c>
      <c r="AW102" s="13" t="s">
        <v>33</v>
      </c>
      <c r="AX102" s="13" t="s">
        <v>80</v>
      </c>
      <c r="AY102" s="209" t="s">
        <v>146</v>
      </c>
    </row>
    <row r="103" spans="1:65" s="2" customFormat="1" ht="37.9" customHeight="1">
      <c r="A103" s="36"/>
      <c r="B103" s="37"/>
      <c r="C103" s="180" t="s">
        <v>171</v>
      </c>
      <c r="D103" s="180" t="s">
        <v>149</v>
      </c>
      <c r="E103" s="181" t="s">
        <v>1187</v>
      </c>
      <c r="F103" s="182" t="s">
        <v>1188</v>
      </c>
      <c r="G103" s="183" t="s">
        <v>166</v>
      </c>
      <c r="H103" s="184">
        <v>2</v>
      </c>
      <c r="I103" s="185"/>
      <c r="J103" s="186">
        <f>ROUND(I103*H103,2)</f>
        <v>0</v>
      </c>
      <c r="K103" s="182" t="s">
        <v>153</v>
      </c>
      <c r="L103" s="41"/>
      <c r="M103" s="187" t="s">
        <v>19</v>
      </c>
      <c r="N103" s="188" t="s">
        <v>43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82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154</v>
      </c>
      <c r="BM103" s="191" t="s">
        <v>1567</v>
      </c>
    </row>
    <row r="104" spans="1:65" s="2" customFormat="1">
      <c r="A104" s="36"/>
      <c r="B104" s="37"/>
      <c r="C104" s="38"/>
      <c r="D104" s="193" t="s">
        <v>156</v>
      </c>
      <c r="E104" s="38"/>
      <c r="F104" s="194" t="s">
        <v>1190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82</v>
      </c>
    </row>
    <row r="105" spans="1:65" s="2" customFormat="1" ht="37.9" customHeight="1">
      <c r="A105" s="36"/>
      <c r="B105" s="37"/>
      <c r="C105" s="180" t="s">
        <v>154</v>
      </c>
      <c r="D105" s="180" t="s">
        <v>149</v>
      </c>
      <c r="E105" s="181" t="s">
        <v>1192</v>
      </c>
      <c r="F105" s="182" t="s">
        <v>1193</v>
      </c>
      <c r="G105" s="183" t="s">
        <v>166</v>
      </c>
      <c r="H105" s="184">
        <v>58</v>
      </c>
      <c r="I105" s="185"/>
      <c r="J105" s="186">
        <f>ROUND(I105*H105,2)</f>
        <v>0</v>
      </c>
      <c r="K105" s="182" t="s">
        <v>153</v>
      </c>
      <c r="L105" s="41"/>
      <c r="M105" s="187" t="s">
        <v>19</v>
      </c>
      <c r="N105" s="188" t="s">
        <v>43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154</v>
      </c>
      <c r="AT105" s="191" t="s">
        <v>149</v>
      </c>
      <c r="AU105" s="191" t="s">
        <v>82</v>
      </c>
      <c r="AY105" s="19" t="s">
        <v>146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154</v>
      </c>
      <c r="BM105" s="191" t="s">
        <v>1568</v>
      </c>
    </row>
    <row r="106" spans="1:65" s="2" customFormat="1">
      <c r="A106" s="36"/>
      <c r="B106" s="37"/>
      <c r="C106" s="38"/>
      <c r="D106" s="193" t="s">
        <v>156</v>
      </c>
      <c r="E106" s="38"/>
      <c r="F106" s="194" t="s">
        <v>1195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156</v>
      </c>
      <c r="AU106" s="19" t="s">
        <v>82</v>
      </c>
    </row>
    <row r="107" spans="1:65" s="13" customFormat="1">
      <c r="B107" s="198"/>
      <c r="C107" s="199"/>
      <c r="D107" s="200" t="s">
        <v>158</v>
      </c>
      <c r="E107" s="201" t="s">
        <v>19</v>
      </c>
      <c r="F107" s="202" t="s">
        <v>1569</v>
      </c>
      <c r="G107" s="199"/>
      <c r="H107" s="203">
        <v>58</v>
      </c>
      <c r="I107" s="204"/>
      <c r="J107" s="199"/>
      <c r="K107" s="199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158</v>
      </c>
      <c r="AU107" s="209" t="s">
        <v>82</v>
      </c>
      <c r="AV107" s="13" t="s">
        <v>82</v>
      </c>
      <c r="AW107" s="13" t="s">
        <v>33</v>
      </c>
      <c r="AX107" s="13" t="s">
        <v>80</v>
      </c>
      <c r="AY107" s="209" t="s">
        <v>146</v>
      </c>
    </row>
    <row r="108" spans="1:65" s="2" customFormat="1" ht="24.2" customHeight="1">
      <c r="A108" s="36"/>
      <c r="B108" s="37"/>
      <c r="C108" s="180" t="s">
        <v>183</v>
      </c>
      <c r="D108" s="180" t="s">
        <v>149</v>
      </c>
      <c r="E108" s="181" t="s">
        <v>1199</v>
      </c>
      <c r="F108" s="182" t="s">
        <v>1200</v>
      </c>
      <c r="G108" s="183" t="s">
        <v>233</v>
      </c>
      <c r="H108" s="184">
        <v>3.6</v>
      </c>
      <c r="I108" s="185"/>
      <c r="J108" s="186">
        <f>ROUND(I108*H108,2)</f>
        <v>0</v>
      </c>
      <c r="K108" s="182" t="s">
        <v>153</v>
      </c>
      <c r="L108" s="41"/>
      <c r="M108" s="187" t="s">
        <v>19</v>
      </c>
      <c r="N108" s="188" t="s">
        <v>43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154</v>
      </c>
      <c r="AT108" s="191" t="s">
        <v>149</v>
      </c>
      <c r="AU108" s="191" t="s">
        <v>82</v>
      </c>
      <c r="AY108" s="19" t="s">
        <v>146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154</v>
      </c>
      <c r="BM108" s="191" t="s">
        <v>1570</v>
      </c>
    </row>
    <row r="109" spans="1:65" s="2" customFormat="1">
      <c r="A109" s="36"/>
      <c r="B109" s="37"/>
      <c r="C109" s="38"/>
      <c r="D109" s="193" t="s">
        <v>156</v>
      </c>
      <c r="E109" s="38"/>
      <c r="F109" s="194" t="s">
        <v>1202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156</v>
      </c>
      <c r="AU109" s="19" t="s">
        <v>82</v>
      </c>
    </row>
    <row r="110" spans="1:65" s="13" customFormat="1">
      <c r="B110" s="198"/>
      <c r="C110" s="199"/>
      <c r="D110" s="200" t="s">
        <v>158</v>
      </c>
      <c r="E110" s="199"/>
      <c r="F110" s="202" t="s">
        <v>1571</v>
      </c>
      <c r="G110" s="199"/>
      <c r="H110" s="203">
        <v>3.6</v>
      </c>
      <c r="I110" s="204"/>
      <c r="J110" s="199"/>
      <c r="K110" s="199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158</v>
      </c>
      <c r="AU110" s="209" t="s">
        <v>82</v>
      </c>
      <c r="AV110" s="13" t="s">
        <v>82</v>
      </c>
      <c r="AW110" s="13" t="s">
        <v>4</v>
      </c>
      <c r="AX110" s="13" t="s">
        <v>80</v>
      </c>
      <c r="AY110" s="209" t="s">
        <v>146</v>
      </c>
    </row>
    <row r="111" spans="1:65" s="2" customFormat="1" ht="24.2" customHeight="1">
      <c r="A111" s="36"/>
      <c r="B111" s="37"/>
      <c r="C111" s="180" t="s">
        <v>147</v>
      </c>
      <c r="D111" s="180" t="s">
        <v>149</v>
      </c>
      <c r="E111" s="181" t="s">
        <v>435</v>
      </c>
      <c r="F111" s="182" t="s">
        <v>436</v>
      </c>
      <c r="G111" s="183" t="s">
        <v>166</v>
      </c>
      <c r="H111" s="184">
        <v>2</v>
      </c>
      <c r="I111" s="185"/>
      <c r="J111" s="186">
        <f>ROUND(I111*H111,2)</f>
        <v>0</v>
      </c>
      <c r="K111" s="182" t="s">
        <v>153</v>
      </c>
      <c r="L111" s="41"/>
      <c r="M111" s="187" t="s">
        <v>19</v>
      </c>
      <c r="N111" s="188" t="s">
        <v>43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154</v>
      </c>
      <c r="AT111" s="191" t="s">
        <v>149</v>
      </c>
      <c r="AU111" s="191" t="s">
        <v>82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154</v>
      </c>
      <c r="BM111" s="191" t="s">
        <v>1572</v>
      </c>
    </row>
    <row r="112" spans="1:65" s="2" customFormat="1">
      <c r="A112" s="36"/>
      <c r="B112" s="37"/>
      <c r="C112" s="38"/>
      <c r="D112" s="193" t="s">
        <v>156</v>
      </c>
      <c r="E112" s="38"/>
      <c r="F112" s="194" t="s">
        <v>438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156</v>
      </c>
      <c r="AU112" s="19" t="s">
        <v>82</v>
      </c>
    </row>
    <row r="113" spans="1:65" s="12" customFormat="1" ht="22.9" customHeight="1">
      <c r="B113" s="164"/>
      <c r="C113" s="165"/>
      <c r="D113" s="166" t="s">
        <v>71</v>
      </c>
      <c r="E113" s="178" t="s">
        <v>82</v>
      </c>
      <c r="F113" s="178" t="s">
        <v>1236</v>
      </c>
      <c r="G113" s="165"/>
      <c r="H113" s="165"/>
      <c r="I113" s="168"/>
      <c r="J113" s="179">
        <f>BK113</f>
        <v>0</v>
      </c>
      <c r="K113" s="165"/>
      <c r="L113" s="170"/>
      <c r="M113" s="171"/>
      <c r="N113" s="172"/>
      <c r="O113" s="172"/>
      <c r="P113" s="173">
        <f>SUM(P114:P116)</f>
        <v>0</v>
      </c>
      <c r="Q113" s="172"/>
      <c r="R113" s="173">
        <f>SUM(R114:R116)</f>
        <v>3.7082100000000002</v>
      </c>
      <c r="S113" s="172"/>
      <c r="T113" s="174">
        <f>SUM(T114:T116)</f>
        <v>0</v>
      </c>
      <c r="AR113" s="175" t="s">
        <v>80</v>
      </c>
      <c r="AT113" s="176" t="s">
        <v>71</v>
      </c>
      <c r="AU113" s="176" t="s">
        <v>80</v>
      </c>
      <c r="AY113" s="175" t="s">
        <v>146</v>
      </c>
      <c r="BK113" s="177">
        <f>SUM(BK114:BK116)</f>
        <v>0</v>
      </c>
    </row>
    <row r="114" spans="1:65" s="2" customFormat="1" ht="16.5" customHeight="1">
      <c r="A114" s="36"/>
      <c r="B114" s="37"/>
      <c r="C114" s="180" t="s">
        <v>195</v>
      </c>
      <c r="D114" s="180" t="s">
        <v>149</v>
      </c>
      <c r="E114" s="181" t="s">
        <v>1573</v>
      </c>
      <c r="F114" s="182" t="s">
        <v>1574</v>
      </c>
      <c r="G114" s="183" t="s">
        <v>166</v>
      </c>
      <c r="H114" s="184">
        <v>1.5</v>
      </c>
      <c r="I114" s="185"/>
      <c r="J114" s="186">
        <f>ROUND(I114*H114,2)</f>
        <v>0</v>
      </c>
      <c r="K114" s="182" t="s">
        <v>153</v>
      </c>
      <c r="L114" s="41"/>
      <c r="M114" s="187" t="s">
        <v>19</v>
      </c>
      <c r="N114" s="188" t="s">
        <v>43</v>
      </c>
      <c r="O114" s="66"/>
      <c r="P114" s="189">
        <f>O114*H114</f>
        <v>0</v>
      </c>
      <c r="Q114" s="189">
        <v>2.47214</v>
      </c>
      <c r="R114" s="189">
        <f>Q114*H114</f>
        <v>3.7082100000000002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154</v>
      </c>
      <c r="AT114" s="191" t="s">
        <v>149</v>
      </c>
      <c r="AU114" s="191" t="s">
        <v>82</v>
      </c>
      <c r="AY114" s="19" t="s">
        <v>146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154</v>
      </c>
      <c r="BM114" s="191" t="s">
        <v>1575</v>
      </c>
    </row>
    <row r="115" spans="1:65" s="2" customFormat="1">
      <c r="A115" s="36"/>
      <c r="B115" s="37"/>
      <c r="C115" s="38"/>
      <c r="D115" s="193" t="s">
        <v>156</v>
      </c>
      <c r="E115" s="38"/>
      <c r="F115" s="194" t="s">
        <v>1576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156</v>
      </c>
      <c r="AU115" s="19" t="s">
        <v>82</v>
      </c>
    </row>
    <row r="116" spans="1:65" s="13" customFormat="1">
      <c r="B116" s="198"/>
      <c r="C116" s="199"/>
      <c r="D116" s="200" t="s">
        <v>158</v>
      </c>
      <c r="E116" s="201" t="s">
        <v>19</v>
      </c>
      <c r="F116" s="202" t="s">
        <v>1577</v>
      </c>
      <c r="G116" s="199"/>
      <c r="H116" s="203">
        <v>1.5</v>
      </c>
      <c r="I116" s="204"/>
      <c r="J116" s="199"/>
      <c r="K116" s="199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158</v>
      </c>
      <c r="AU116" s="209" t="s">
        <v>82</v>
      </c>
      <c r="AV116" s="13" t="s">
        <v>82</v>
      </c>
      <c r="AW116" s="13" t="s">
        <v>33</v>
      </c>
      <c r="AX116" s="13" t="s">
        <v>80</v>
      </c>
      <c r="AY116" s="209" t="s">
        <v>146</v>
      </c>
    </row>
    <row r="117" spans="1:65" s="12" customFormat="1" ht="22.9" customHeight="1">
      <c r="B117" s="164"/>
      <c r="C117" s="165"/>
      <c r="D117" s="166" t="s">
        <v>71</v>
      </c>
      <c r="E117" s="178" t="s">
        <v>162</v>
      </c>
      <c r="F117" s="178" t="s">
        <v>163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SUM(P118:P119)</f>
        <v>0</v>
      </c>
      <c r="Q117" s="172"/>
      <c r="R117" s="173">
        <f>SUM(R118:R119)</f>
        <v>0</v>
      </c>
      <c r="S117" s="172"/>
      <c r="T117" s="174">
        <f>SUM(T118:T119)</f>
        <v>3.2000000000000001E-2</v>
      </c>
      <c r="AR117" s="175" t="s">
        <v>80</v>
      </c>
      <c r="AT117" s="176" t="s">
        <v>71</v>
      </c>
      <c r="AU117" s="176" t="s">
        <v>80</v>
      </c>
      <c r="AY117" s="175" t="s">
        <v>146</v>
      </c>
      <c r="BK117" s="177">
        <f>SUM(BK118:BK119)</f>
        <v>0</v>
      </c>
    </row>
    <row r="118" spans="1:65" s="2" customFormat="1" ht="24.2" customHeight="1">
      <c r="A118" s="36"/>
      <c r="B118" s="37"/>
      <c r="C118" s="180" t="s">
        <v>201</v>
      </c>
      <c r="D118" s="180" t="s">
        <v>149</v>
      </c>
      <c r="E118" s="181" t="s">
        <v>1440</v>
      </c>
      <c r="F118" s="182" t="s">
        <v>1441</v>
      </c>
      <c r="G118" s="183" t="s">
        <v>369</v>
      </c>
      <c r="H118" s="184">
        <v>4</v>
      </c>
      <c r="I118" s="185"/>
      <c r="J118" s="186">
        <f>ROUND(I118*H118,2)</f>
        <v>0</v>
      </c>
      <c r="K118" s="182" t="s">
        <v>153</v>
      </c>
      <c r="L118" s="41"/>
      <c r="M118" s="187" t="s">
        <v>19</v>
      </c>
      <c r="N118" s="188" t="s">
        <v>43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8.0000000000000002E-3</v>
      </c>
      <c r="T118" s="190">
        <f>S118*H118</f>
        <v>3.2000000000000001E-2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154</v>
      </c>
      <c r="AT118" s="191" t="s">
        <v>149</v>
      </c>
      <c r="AU118" s="191" t="s">
        <v>82</v>
      </c>
      <c r="AY118" s="19" t="s">
        <v>146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154</v>
      </c>
      <c r="BM118" s="191" t="s">
        <v>1578</v>
      </c>
    </row>
    <row r="119" spans="1:65" s="2" customFormat="1">
      <c r="A119" s="36"/>
      <c r="B119" s="37"/>
      <c r="C119" s="38"/>
      <c r="D119" s="193" t="s">
        <v>156</v>
      </c>
      <c r="E119" s="38"/>
      <c r="F119" s="194" t="s">
        <v>1443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156</v>
      </c>
      <c r="AU119" s="19" t="s">
        <v>82</v>
      </c>
    </row>
    <row r="120" spans="1:65" s="12" customFormat="1" ht="22.9" customHeight="1">
      <c r="B120" s="164"/>
      <c r="C120" s="165"/>
      <c r="D120" s="166" t="s">
        <v>71</v>
      </c>
      <c r="E120" s="178" t="s">
        <v>228</v>
      </c>
      <c r="F120" s="178" t="s">
        <v>229</v>
      </c>
      <c r="G120" s="165"/>
      <c r="H120" s="165"/>
      <c r="I120" s="168"/>
      <c r="J120" s="179">
        <f>BK120</f>
        <v>0</v>
      </c>
      <c r="K120" s="165"/>
      <c r="L120" s="170"/>
      <c r="M120" s="171"/>
      <c r="N120" s="172"/>
      <c r="O120" s="172"/>
      <c r="P120" s="173">
        <f>SUM(P121:P129)</f>
        <v>0</v>
      </c>
      <c r="Q120" s="172"/>
      <c r="R120" s="173">
        <f>SUM(R121:R129)</f>
        <v>0</v>
      </c>
      <c r="S120" s="172"/>
      <c r="T120" s="174">
        <f>SUM(T121:T129)</f>
        <v>0</v>
      </c>
      <c r="AR120" s="175" t="s">
        <v>80</v>
      </c>
      <c r="AT120" s="176" t="s">
        <v>71</v>
      </c>
      <c r="AU120" s="176" t="s">
        <v>80</v>
      </c>
      <c r="AY120" s="175" t="s">
        <v>146</v>
      </c>
      <c r="BK120" s="177">
        <f>SUM(BK121:BK129)</f>
        <v>0</v>
      </c>
    </row>
    <row r="121" spans="1:65" s="2" customFormat="1" ht="21.75" customHeight="1">
      <c r="A121" s="36"/>
      <c r="B121" s="37"/>
      <c r="C121" s="180" t="s">
        <v>162</v>
      </c>
      <c r="D121" s="180" t="s">
        <v>149</v>
      </c>
      <c r="E121" s="181" t="s">
        <v>231</v>
      </c>
      <c r="F121" s="182" t="s">
        <v>232</v>
      </c>
      <c r="G121" s="183" t="s">
        <v>233</v>
      </c>
      <c r="H121" s="184">
        <v>0.84799999999999998</v>
      </c>
      <c r="I121" s="185"/>
      <c r="J121" s="186">
        <f>ROUND(I121*H121,2)</f>
        <v>0</v>
      </c>
      <c r="K121" s="182" t="s">
        <v>153</v>
      </c>
      <c r="L121" s="41"/>
      <c r="M121" s="187" t="s">
        <v>19</v>
      </c>
      <c r="N121" s="188" t="s">
        <v>43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154</v>
      </c>
      <c r="AT121" s="191" t="s">
        <v>149</v>
      </c>
      <c r="AU121" s="191" t="s">
        <v>82</v>
      </c>
      <c r="AY121" s="19" t="s">
        <v>146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154</v>
      </c>
      <c r="BM121" s="191" t="s">
        <v>1579</v>
      </c>
    </row>
    <row r="122" spans="1:65" s="2" customFormat="1">
      <c r="A122" s="36"/>
      <c r="B122" s="37"/>
      <c r="C122" s="38"/>
      <c r="D122" s="193" t="s">
        <v>156</v>
      </c>
      <c r="E122" s="38"/>
      <c r="F122" s="194" t="s">
        <v>235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156</v>
      </c>
      <c r="AU122" s="19" t="s">
        <v>82</v>
      </c>
    </row>
    <row r="123" spans="1:65" s="2" customFormat="1" ht="24.2" customHeight="1">
      <c r="A123" s="36"/>
      <c r="B123" s="37"/>
      <c r="C123" s="180" t="s">
        <v>212</v>
      </c>
      <c r="D123" s="180" t="s">
        <v>149</v>
      </c>
      <c r="E123" s="181" t="s">
        <v>237</v>
      </c>
      <c r="F123" s="182" t="s">
        <v>238</v>
      </c>
      <c r="G123" s="183" t="s">
        <v>233</v>
      </c>
      <c r="H123" s="184">
        <v>24.591999999999999</v>
      </c>
      <c r="I123" s="185"/>
      <c r="J123" s="186">
        <f>ROUND(I123*H123,2)</f>
        <v>0</v>
      </c>
      <c r="K123" s="182" t="s">
        <v>153</v>
      </c>
      <c r="L123" s="41"/>
      <c r="M123" s="187" t="s">
        <v>19</v>
      </c>
      <c r="N123" s="188" t="s">
        <v>43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154</v>
      </c>
      <c r="AT123" s="191" t="s">
        <v>149</v>
      </c>
      <c r="AU123" s="191" t="s">
        <v>82</v>
      </c>
      <c r="AY123" s="19" t="s">
        <v>146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154</v>
      </c>
      <c r="BM123" s="191" t="s">
        <v>1580</v>
      </c>
    </row>
    <row r="124" spans="1:65" s="2" customFormat="1">
      <c r="A124" s="36"/>
      <c r="B124" s="37"/>
      <c r="C124" s="38"/>
      <c r="D124" s="193" t="s">
        <v>156</v>
      </c>
      <c r="E124" s="38"/>
      <c r="F124" s="194" t="s">
        <v>240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156</v>
      </c>
      <c r="AU124" s="19" t="s">
        <v>82</v>
      </c>
    </row>
    <row r="125" spans="1:65" s="13" customFormat="1">
      <c r="B125" s="198"/>
      <c r="C125" s="199"/>
      <c r="D125" s="200" t="s">
        <v>158</v>
      </c>
      <c r="E125" s="201" t="s">
        <v>19</v>
      </c>
      <c r="F125" s="202" t="s">
        <v>1581</v>
      </c>
      <c r="G125" s="199"/>
      <c r="H125" s="203">
        <v>24.591999999999999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158</v>
      </c>
      <c r="AU125" s="209" t="s">
        <v>82</v>
      </c>
      <c r="AV125" s="13" t="s">
        <v>82</v>
      </c>
      <c r="AW125" s="13" t="s">
        <v>33</v>
      </c>
      <c r="AX125" s="13" t="s">
        <v>80</v>
      </c>
      <c r="AY125" s="209" t="s">
        <v>146</v>
      </c>
    </row>
    <row r="126" spans="1:65" s="2" customFormat="1" ht="24.2" customHeight="1">
      <c r="A126" s="36"/>
      <c r="B126" s="37"/>
      <c r="C126" s="180" t="s">
        <v>218</v>
      </c>
      <c r="D126" s="180" t="s">
        <v>149</v>
      </c>
      <c r="E126" s="181" t="s">
        <v>249</v>
      </c>
      <c r="F126" s="182" t="s">
        <v>250</v>
      </c>
      <c r="G126" s="183" t="s">
        <v>233</v>
      </c>
      <c r="H126" s="184">
        <v>3.2000000000000001E-2</v>
      </c>
      <c r="I126" s="185"/>
      <c r="J126" s="186">
        <f>ROUND(I126*H126,2)</f>
        <v>0</v>
      </c>
      <c r="K126" s="182" t="s">
        <v>153</v>
      </c>
      <c r="L126" s="41"/>
      <c r="M126" s="187" t="s">
        <v>19</v>
      </c>
      <c r="N126" s="188" t="s">
        <v>43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154</v>
      </c>
      <c r="AT126" s="191" t="s">
        <v>149</v>
      </c>
      <c r="AU126" s="191" t="s">
        <v>82</v>
      </c>
      <c r="AY126" s="19" t="s">
        <v>146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154</v>
      </c>
      <c r="BM126" s="191" t="s">
        <v>1582</v>
      </c>
    </row>
    <row r="127" spans="1:65" s="2" customFormat="1">
      <c r="A127" s="36"/>
      <c r="B127" s="37"/>
      <c r="C127" s="38"/>
      <c r="D127" s="193" t="s">
        <v>156</v>
      </c>
      <c r="E127" s="38"/>
      <c r="F127" s="194" t="s">
        <v>252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156</v>
      </c>
      <c r="AU127" s="19" t="s">
        <v>82</v>
      </c>
    </row>
    <row r="128" spans="1:65" s="2" customFormat="1" ht="24.2" customHeight="1">
      <c r="A128" s="36"/>
      <c r="B128" s="37"/>
      <c r="C128" s="180" t="s">
        <v>8</v>
      </c>
      <c r="D128" s="180" t="s">
        <v>149</v>
      </c>
      <c r="E128" s="181" t="s">
        <v>1583</v>
      </c>
      <c r="F128" s="182" t="s">
        <v>1584</v>
      </c>
      <c r="G128" s="183" t="s">
        <v>233</v>
      </c>
      <c r="H128" s="184">
        <v>0.81599999999999995</v>
      </c>
      <c r="I128" s="185"/>
      <c r="J128" s="186">
        <f>ROUND(I128*H128,2)</f>
        <v>0</v>
      </c>
      <c r="K128" s="182" t="s">
        <v>153</v>
      </c>
      <c r="L128" s="41"/>
      <c r="M128" s="187" t="s">
        <v>19</v>
      </c>
      <c r="N128" s="188" t="s">
        <v>43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154</v>
      </c>
      <c r="AT128" s="191" t="s">
        <v>149</v>
      </c>
      <c r="AU128" s="191" t="s">
        <v>82</v>
      </c>
      <c r="AY128" s="19" t="s">
        <v>146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154</v>
      </c>
      <c r="BM128" s="191" t="s">
        <v>1585</v>
      </c>
    </row>
    <row r="129" spans="1:65" s="2" customFormat="1">
      <c r="A129" s="36"/>
      <c r="B129" s="37"/>
      <c r="C129" s="38"/>
      <c r="D129" s="193" t="s">
        <v>156</v>
      </c>
      <c r="E129" s="38"/>
      <c r="F129" s="194" t="s">
        <v>1586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156</v>
      </c>
      <c r="AU129" s="19" t="s">
        <v>82</v>
      </c>
    </row>
    <row r="130" spans="1:65" s="12" customFormat="1" ht="25.9" customHeight="1">
      <c r="B130" s="164"/>
      <c r="C130" s="165"/>
      <c r="D130" s="166" t="s">
        <v>71</v>
      </c>
      <c r="E130" s="167" t="s">
        <v>254</v>
      </c>
      <c r="F130" s="167" t="s">
        <v>255</v>
      </c>
      <c r="G130" s="165"/>
      <c r="H130" s="165"/>
      <c r="I130" s="168"/>
      <c r="J130" s="169">
        <f>BK130</f>
        <v>0</v>
      </c>
      <c r="K130" s="165"/>
      <c r="L130" s="170"/>
      <c r="M130" s="171"/>
      <c r="N130" s="172"/>
      <c r="O130" s="172"/>
      <c r="P130" s="173">
        <f>P131+P138+P143+P151+P178+P200+P218</f>
        <v>0</v>
      </c>
      <c r="Q130" s="172"/>
      <c r="R130" s="173">
        <f>R131+R138+R143+R151+R178+R200+R218</f>
        <v>0.64742999999999995</v>
      </c>
      <c r="S130" s="172"/>
      <c r="T130" s="174">
        <f>T131+T138+T143+T151+T178+T200+T218</f>
        <v>0.81556000000000006</v>
      </c>
      <c r="AR130" s="175" t="s">
        <v>82</v>
      </c>
      <c r="AT130" s="176" t="s">
        <v>71</v>
      </c>
      <c r="AU130" s="176" t="s">
        <v>72</v>
      </c>
      <c r="AY130" s="175" t="s">
        <v>146</v>
      </c>
      <c r="BK130" s="177">
        <f>BK131+BK138+BK143+BK151+BK178+BK200+BK218</f>
        <v>0</v>
      </c>
    </row>
    <row r="131" spans="1:65" s="12" customFormat="1" ht="22.9" customHeight="1">
      <c r="B131" s="164"/>
      <c r="C131" s="165"/>
      <c r="D131" s="166" t="s">
        <v>71</v>
      </c>
      <c r="E131" s="178" t="s">
        <v>1587</v>
      </c>
      <c r="F131" s="178" t="s">
        <v>1588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SUM(P132:P137)</f>
        <v>0</v>
      </c>
      <c r="Q131" s="172"/>
      <c r="R131" s="173">
        <f>SUM(R132:R137)</f>
        <v>2.4899999999999999E-2</v>
      </c>
      <c r="S131" s="172"/>
      <c r="T131" s="174">
        <f>SUM(T132:T137)</f>
        <v>0</v>
      </c>
      <c r="AR131" s="175" t="s">
        <v>82</v>
      </c>
      <c r="AT131" s="176" t="s">
        <v>71</v>
      </c>
      <c r="AU131" s="176" t="s">
        <v>80</v>
      </c>
      <c r="AY131" s="175" t="s">
        <v>146</v>
      </c>
      <c r="BK131" s="177">
        <f>SUM(BK132:BK137)</f>
        <v>0</v>
      </c>
    </row>
    <row r="132" spans="1:65" s="2" customFormat="1" ht="24.2" customHeight="1">
      <c r="A132" s="36"/>
      <c r="B132" s="37"/>
      <c r="C132" s="180" t="s">
        <v>230</v>
      </c>
      <c r="D132" s="180" t="s">
        <v>149</v>
      </c>
      <c r="E132" s="181" t="s">
        <v>1589</v>
      </c>
      <c r="F132" s="182" t="s">
        <v>1590</v>
      </c>
      <c r="G132" s="183" t="s">
        <v>179</v>
      </c>
      <c r="H132" s="184">
        <v>30</v>
      </c>
      <c r="I132" s="185"/>
      <c r="J132" s="186">
        <f>ROUND(I132*H132,2)</f>
        <v>0</v>
      </c>
      <c r="K132" s="182" t="s">
        <v>153</v>
      </c>
      <c r="L132" s="41"/>
      <c r="M132" s="187" t="s">
        <v>19</v>
      </c>
      <c r="N132" s="188" t="s">
        <v>43</v>
      </c>
      <c r="O132" s="66"/>
      <c r="P132" s="189">
        <f>O132*H132</f>
        <v>0</v>
      </c>
      <c r="Q132" s="189">
        <v>6.7000000000000002E-4</v>
      </c>
      <c r="R132" s="189">
        <f>Q132*H132</f>
        <v>2.01E-2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248</v>
      </c>
      <c r="AT132" s="191" t="s">
        <v>149</v>
      </c>
      <c r="AU132" s="191" t="s">
        <v>82</v>
      </c>
      <c r="AY132" s="19" t="s">
        <v>146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248</v>
      </c>
      <c r="BM132" s="191" t="s">
        <v>1591</v>
      </c>
    </row>
    <row r="133" spans="1:65" s="2" customFormat="1">
      <c r="A133" s="36"/>
      <c r="B133" s="37"/>
      <c r="C133" s="38"/>
      <c r="D133" s="193" t="s">
        <v>156</v>
      </c>
      <c r="E133" s="38"/>
      <c r="F133" s="194" t="s">
        <v>1592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156</v>
      </c>
      <c r="AU133" s="19" t="s">
        <v>82</v>
      </c>
    </row>
    <row r="134" spans="1:65" s="2" customFormat="1" ht="16.5" customHeight="1">
      <c r="A134" s="36"/>
      <c r="B134" s="37"/>
      <c r="C134" s="180" t="s">
        <v>236</v>
      </c>
      <c r="D134" s="180" t="s">
        <v>149</v>
      </c>
      <c r="E134" s="181" t="s">
        <v>1593</v>
      </c>
      <c r="F134" s="182" t="s">
        <v>1594</v>
      </c>
      <c r="G134" s="183" t="s">
        <v>179</v>
      </c>
      <c r="H134" s="184">
        <v>30</v>
      </c>
      <c r="I134" s="185"/>
      <c r="J134" s="186">
        <f>ROUND(I134*H134,2)</f>
        <v>0</v>
      </c>
      <c r="K134" s="182" t="s">
        <v>153</v>
      </c>
      <c r="L134" s="41"/>
      <c r="M134" s="187" t="s">
        <v>19</v>
      </c>
      <c r="N134" s="188" t="s">
        <v>43</v>
      </c>
      <c r="O134" s="66"/>
      <c r="P134" s="189">
        <f>O134*H134</f>
        <v>0</v>
      </c>
      <c r="Q134" s="189">
        <v>1.6000000000000001E-4</v>
      </c>
      <c r="R134" s="189">
        <f>Q134*H134</f>
        <v>4.8000000000000004E-3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248</v>
      </c>
      <c r="AT134" s="191" t="s">
        <v>149</v>
      </c>
      <c r="AU134" s="191" t="s">
        <v>82</v>
      </c>
      <c r="AY134" s="19" t="s">
        <v>146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248</v>
      </c>
      <c r="BM134" s="191" t="s">
        <v>1595</v>
      </c>
    </row>
    <row r="135" spans="1:65" s="2" customFormat="1">
      <c r="A135" s="36"/>
      <c r="B135" s="37"/>
      <c r="C135" s="38"/>
      <c r="D135" s="193" t="s">
        <v>156</v>
      </c>
      <c r="E135" s="38"/>
      <c r="F135" s="194" t="s">
        <v>1596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156</v>
      </c>
      <c r="AU135" s="19" t="s">
        <v>82</v>
      </c>
    </row>
    <row r="136" spans="1:65" s="2" customFormat="1" ht="24.2" customHeight="1">
      <c r="A136" s="36"/>
      <c r="B136" s="37"/>
      <c r="C136" s="180" t="s">
        <v>242</v>
      </c>
      <c r="D136" s="180" t="s">
        <v>149</v>
      </c>
      <c r="E136" s="181" t="s">
        <v>1597</v>
      </c>
      <c r="F136" s="182" t="s">
        <v>1598</v>
      </c>
      <c r="G136" s="183" t="s">
        <v>267</v>
      </c>
      <c r="H136" s="221"/>
      <c r="I136" s="185"/>
      <c r="J136" s="186">
        <f>ROUND(I136*H136,2)</f>
        <v>0</v>
      </c>
      <c r="K136" s="182" t="s">
        <v>153</v>
      </c>
      <c r="L136" s="41"/>
      <c r="M136" s="187" t="s">
        <v>19</v>
      </c>
      <c r="N136" s="188" t="s">
        <v>43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248</v>
      </c>
      <c r="AT136" s="191" t="s">
        <v>149</v>
      </c>
      <c r="AU136" s="191" t="s">
        <v>82</v>
      </c>
      <c r="AY136" s="19" t="s">
        <v>146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248</v>
      </c>
      <c r="BM136" s="191" t="s">
        <v>1599</v>
      </c>
    </row>
    <row r="137" spans="1:65" s="2" customFormat="1">
      <c r="A137" s="36"/>
      <c r="B137" s="37"/>
      <c r="C137" s="38"/>
      <c r="D137" s="193" t="s">
        <v>156</v>
      </c>
      <c r="E137" s="38"/>
      <c r="F137" s="194" t="s">
        <v>1600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156</v>
      </c>
      <c r="AU137" s="19" t="s">
        <v>82</v>
      </c>
    </row>
    <row r="138" spans="1:65" s="12" customFormat="1" ht="22.9" customHeight="1">
      <c r="B138" s="164"/>
      <c r="C138" s="165"/>
      <c r="D138" s="166" t="s">
        <v>71</v>
      </c>
      <c r="E138" s="178" t="s">
        <v>1521</v>
      </c>
      <c r="F138" s="178" t="s">
        <v>1522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SUM(P139:P142)</f>
        <v>0</v>
      </c>
      <c r="Q138" s="172"/>
      <c r="R138" s="173">
        <f>SUM(R139:R142)</f>
        <v>3.5300000000000002E-3</v>
      </c>
      <c r="S138" s="172"/>
      <c r="T138" s="174">
        <f>SUM(T139:T142)</f>
        <v>0</v>
      </c>
      <c r="AR138" s="175" t="s">
        <v>82</v>
      </c>
      <c r="AT138" s="176" t="s">
        <v>71</v>
      </c>
      <c r="AU138" s="176" t="s">
        <v>80</v>
      </c>
      <c r="AY138" s="175" t="s">
        <v>146</v>
      </c>
      <c r="BK138" s="177">
        <f>SUM(BK139:BK142)</f>
        <v>0</v>
      </c>
    </row>
    <row r="139" spans="1:65" s="2" customFormat="1" ht="24.2" customHeight="1">
      <c r="A139" s="36"/>
      <c r="B139" s="37"/>
      <c r="C139" s="180" t="s">
        <v>248</v>
      </c>
      <c r="D139" s="180" t="s">
        <v>149</v>
      </c>
      <c r="E139" s="181" t="s">
        <v>1601</v>
      </c>
      <c r="F139" s="182" t="s">
        <v>1602</v>
      </c>
      <c r="G139" s="183" t="s">
        <v>1500</v>
      </c>
      <c r="H139" s="184">
        <v>1</v>
      </c>
      <c r="I139" s="185"/>
      <c r="J139" s="186">
        <f>ROUND(I139*H139,2)</f>
        <v>0</v>
      </c>
      <c r="K139" s="182" t="s">
        <v>153</v>
      </c>
      <c r="L139" s="41"/>
      <c r="M139" s="187" t="s">
        <v>19</v>
      </c>
      <c r="N139" s="188" t="s">
        <v>43</v>
      </c>
      <c r="O139" s="66"/>
      <c r="P139" s="189">
        <f>O139*H139</f>
        <v>0</v>
      </c>
      <c r="Q139" s="189">
        <v>3.5300000000000002E-3</v>
      </c>
      <c r="R139" s="189">
        <f>Q139*H139</f>
        <v>3.5300000000000002E-3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248</v>
      </c>
      <c r="AT139" s="191" t="s">
        <v>149</v>
      </c>
      <c r="AU139" s="191" t="s">
        <v>82</v>
      </c>
      <c r="AY139" s="19" t="s">
        <v>146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248</v>
      </c>
      <c r="BM139" s="191" t="s">
        <v>1603</v>
      </c>
    </row>
    <row r="140" spans="1:65" s="2" customFormat="1">
      <c r="A140" s="36"/>
      <c r="B140" s="37"/>
      <c r="C140" s="38"/>
      <c r="D140" s="193" t="s">
        <v>156</v>
      </c>
      <c r="E140" s="38"/>
      <c r="F140" s="194" t="s">
        <v>1604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156</v>
      </c>
      <c r="AU140" s="19" t="s">
        <v>82</v>
      </c>
    </row>
    <row r="141" spans="1:65" s="2" customFormat="1" ht="24.2" customHeight="1">
      <c r="A141" s="36"/>
      <c r="B141" s="37"/>
      <c r="C141" s="180" t="s">
        <v>258</v>
      </c>
      <c r="D141" s="180" t="s">
        <v>149</v>
      </c>
      <c r="E141" s="181" t="s">
        <v>1526</v>
      </c>
      <c r="F141" s="182" t="s">
        <v>1527</v>
      </c>
      <c r="G141" s="183" t="s">
        <v>267</v>
      </c>
      <c r="H141" s="221"/>
      <c r="I141" s="185"/>
      <c r="J141" s="186">
        <f>ROUND(I141*H141,2)</f>
        <v>0</v>
      </c>
      <c r="K141" s="182" t="s">
        <v>153</v>
      </c>
      <c r="L141" s="41"/>
      <c r="M141" s="187" t="s">
        <v>19</v>
      </c>
      <c r="N141" s="188" t="s">
        <v>43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248</v>
      </c>
      <c r="AT141" s="191" t="s">
        <v>149</v>
      </c>
      <c r="AU141" s="191" t="s">
        <v>82</v>
      </c>
      <c r="AY141" s="19" t="s">
        <v>146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248</v>
      </c>
      <c r="BM141" s="191" t="s">
        <v>1605</v>
      </c>
    </row>
    <row r="142" spans="1:65" s="2" customFormat="1">
      <c r="A142" s="36"/>
      <c r="B142" s="37"/>
      <c r="C142" s="38"/>
      <c r="D142" s="193" t="s">
        <v>156</v>
      </c>
      <c r="E142" s="38"/>
      <c r="F142" s="194" t="s">
        <v>1529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156</v>
      </c>
      <c r="AU142" s="19" t="s">
        <v>82</v>
      </c>
    </row>
    <row r="143" spans="1:65" s="12" customFormat="1" ht="22.9" customHeight="1">
      <c r="B143" s="164"/>
      <c r="C143" s="165"/>
      <c r="D143" s="166" t="s">
        <v>71</v>
      </c>
      <c r="E143" s="178" t="s">
        <v>1606</v>
      </c>
      <c r="F143" s="178" t="s">
        <v>1607</v>
      </c>
      <c r="G143" s="165"/>
      <c r="H143" s="165"/>
      <c r="I143" s="168"/>
      <c r="J143" s="179">
        <f>BK143</f>
        <v>0</v>
      </c>
      <c r="K143" s="165"/>
      <c r="L143" s="170"/>
      <c r="M143" s="171"/>
      <c r="N143" s="172"/>
      <c r="O143" s="172"/>
      <c r="P143" s="173">
        <f>SUM(P144:P150)</f>
        <v>0</v>
      </c>
      <c r="Q143" s="172"/>
      <c r="R143" s="173">
        <f>SUM(R144:R150)</f>
        <v>8.0700000000000008E-3</v>
      </c>
      <c r="S143" s="172"/>
      <c r="T143" s="174">
        <f>SUM(T144:T150)</f>
        <v>0.30625000000000002</v>
      </c>
      <c r="AR143" s="175" t="s">
        <v>82</v>
      </c>
      <c r="AT143" s="176" t="s">
        <v>71</v>
      </c>
      <c r="AU143" s="176" t="s">
        <v>80</v>
      </c>
      <c r="AY143" s="175" t="s">
        <v>146</v>
      </c>
      <c r="BK143" s="177">
        <f>SUM(BK144:BK150)</f>
        <v>0</v>
      </c>
    </row>
    <row r="144" spans="1:65" s="2" customFormat="1" ht="16.5" customHeight="1">
      <c r="A144" s="36"/>
      <c r="B144" s="37"/>
      <c r="C144" s="180" t="s">
        <v>264</v>
      </c>
      <c r="D144" s="180" t="s">
        <v>149</v>
      </c>
      <c r="E144" s="181" t="s">
        <v>1608</v>
      </c>
      <c r="F144" s="182" t="s">
        <v>1609</v>
      </c>
      <c r="G144" s="183" t="s">
        <v>369</v>
      </c>
      <c r="H144" s="184">
        <v>1</v>
      </c>
      <c r="I144" s="185"/>
      <c r="J144" s="186">
        <f>ROUND(I144*H144,2)</f>
        <v>0</v>
      </c>
      <c r="K144" s="182" t="s">
        <v>153</v>
      </c>
      <c r="L144" s="41"/>
      <c r="M144" s="187" t="s">
        <v>19</v>
      </c>
      <c r="N144" s="188" t="s">
        <v>43</v>
      </c>
      <c r="O144" s="66"/>
      <c r="P144" s="189">
        <f>O144*H144</f>
        <v>0</v>
      </c>
      <c r="Q144" s="189">
        <v>1.7000000000000001E-4</v>
      </c>
      <c r="R144" s="189">
        <f>Q144*H144</f>
        <v>1.7000000000000001E-4</v>
      </c>
      <c r="S144" s="189">
        <v>0.30625000000000002</v>
      </c>
      <c r="T144" s="190">
        <f>S144*H144</f>
        <v>0.30625000000000002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248</v>
      </c>
      <c r="AT144" s="191" t="s">
        <v>149</v>
      </c>
      <c r="AU144" s="191" t="s">
        <v>82</v>
      </c>
      <c r="AY144" s="19" t="s">
        <v>146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248</v>
      </c>
      <c r="BM144" s="191" t="s">
        <v>1610</v>
      </c>
    </row>
    <row r="145" spans="1:65" s="2" customFormat="1">
      <c r="A145" s="36"/>
      <c r="B145" s="37"/>
      <c r="C145" s="38"/>
      <c r="D145" s="193" t="s">
        <v>156</v>
      </c>
      <c r="E145" s="38"/>
      <c r="F145" s="194" t="s">
        <v>1611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156</v>
      </c>
      <c r="AU145" s="19" t="s">
        <v>82</v>
      </c>
    </row>
    <row r="146" spans="1:65" s="2" customFormat="1" ht="16.5" customHeight="1">
      <c r="A146" s="36"/>
      <c r="B146" s="37"/>
      <c r="C146" s="180" t="s">
        <v>272</v>
      </c>
      <c r="D146" s="180" t="s">
        <v>149</v>
      </c>
      <c r="E146" s="181" t="s">
        <v>1612</v>
      </c>
      <c r="F146" s="182" t="s">
        <v>1613</v>
      </c>
      <c r="G146" s="183" t="s">
        <v>369</v>
      </c>
      <c r="H146" s="184">
        <v>1</v>
      </c>
      <c r="I146" s="185"/>
      <c r="J146" s="186">
        <f>ROUND(I146*H146,2)</f>
        <v>0</v>
      </c>
      <c r="K146" s="182" t="s">
        <v>153</v>
      </c>
      <c r="L146" s="41"/>
      <c r="M146" s="187" t="s">
        <v>19</v>
      </c>
      <c r="N146" s="188" t="s">
        <v>43</v>
      </c>
      <c r="O146" s="66"/>
      <c r="P146" s="189">
        <f>O146*H146</f>
        <v>0</v>
      </c>
      <c r="Q146" s="189">
        <v>7.9000000000000008E-3</v>
      </c>
      <c r="R146" s="189">
        <f>Q146*H146</f>
        <v>7.9000000000000008E-3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248</v>
      </c>
      <c r="AT146" s="191" t="s">
        <v>149</v>
      </c>
      <c r="AU146" s="191" t="s">
        <v>82</v>
      </c>
      <c r="AY146" s="19" t="s">
        <v>146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80</v>
      </c>
      <c r="BK146" s="192">
        <f>ROUND(I146*H146,2)</f>
        <v>0</v>
      </c>
      <c r="BL146" s="19" t="s">
        <v>248</v>
      </c>
      <c r="BM146" s="191" t="s">
        <v>1614</v>
      </c>
    </row>
    <row r="147" spans="1:65" s="2" customFormat="1">
      <c r="A147" s="36"/>
      <c r="B147" s="37"/>
      <c r="C147" s="38"/>
      <c r="D147" s="193" t="s">
        <v>156</v>
      </c>
      <c r="E147" s="38"/>
      <c r="F147" s="194" t="s">
        <v>1615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156</v>
      </c>
      <c r="AU147" s="19" t="s">
        <v>82</v>
      </c>
    </row>
    <row r="148" spans="1:65" s="2" customFormat="1" ht="16.5" customHeight="1">
      <c r="A148" s="36"/>
      <c r="B148" s="37"/>
      <c r="C148" s="180" t="s">
        <v>278</v>
      </c>
      <c r="D148" s="180" t="s">
        <v>149</v>
      </c>
      <c r="E148" s="181" t="s">
        <v>1616</v>
      </c>
      <c r="F148" s="182" t="s">
        <v>1617</v>
      </c>
      <c r="G148" s="183" t="s">
        <v>1144</v>
      </c>
      <c r="H148" s="184">
        <v>1</v>
      </c>
      <c r="I148" s="185"/>
      <c r="J148" s="186">
        <f>ROUND(I148*H148,2)</f>
        <v>0</v>
      </c>
      <c r="K148" s="182" t="s">
        <v>19</v>
      </c>
      <c r="L148" s="41"/>
      <c r="M148" s="187" t="s">
        <v>19</v>
      </c>
      <c r="N148" s="188" t="s">
        <v>43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248</v>
      </c>
      <c r="AT148" s="191" t="s">
        <v>149</v>
      </c>
      <c r="AU148" s="191" t="s">
        <v>82</v>
      </c>
      <c r="AY148" s="19" t="s">
        <v>146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248</v>
      </c>
      <c r="BM148" s="191" t="s">
        <v>1618</v>
      </c>
    </row>
    <row r="149" spans="1:65" s="2" customFormat="1" ht="24.2" customHeight="1">
      <c r="A149" s="36"/>
      <c r="B149" s="37"/>
      <c r="C149" s="180" t="s">
        <v>7</v>
      </c>
      <c r="D149" s="180" t="s">
        <v>149</v>
      </c>
      <c r="E149" s="181" t="s">
        <v>1619</v>
      </c>
      <c r="F149" s="182" t="s">
        <v>1620</v>
      </c>
      <c r="G149" s="183" t="s">
        <v>267</v>
      </c>
      <c r="H149" s="221"/>
      <c r="I149" s="185"/>
      <c r="J149" s="186">
        <f>ROUND(I149*H149,2)</f>
        <v>0</v>
      </c>
      <c r="K149" s="182" t="s">
        <v>153</v>
      </c>
      <c r="L149" s="41"/>
      <c r="M149" s="187" t="s">
        <v>19</v>
      </c>
      <c r="N149" s="188" t="s">
        <v>43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248</v>
      </c>
      <c r="AT149" s="191" t="s">
        <v>149</v>
      </c>
      <c r="AU149" s="191" t="s">
        <v>82</v>
      </c>
      <c r="AY149" s="19" t="s">
        <v>146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80</v>
      </c>
      <c r="BK149" s="192">
        <f>ROUND(I149*H149,2)</f>
        <v>0</v>
      </c>
      <c r="BL149" s="19" t="s">
        <v>248</v>
      </c>
      <c r="BM149" s="191" t="s">
        <v>1621</v>
      </c>
    </row>
    <row r="150" spans="1:65" s="2" customFormat="1">
      <c r="A150" s="36"/>
      <c r="B150" s="37"/>
      <c r="C150" s="38"/>
      <c r="D150" s="193" t="s">
        <v>156</v>
      </c>
      <c r="E150" s="38"/>
      <c r="F150" s="194" t="s">
        <v>1622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156</v>
      </c>
      <c r="AU150" s="19" t="s">
        <v>82</v>
      </c>
    </row>
    <row r="151" spans="1:65" s="12" customFormat="1" ht="22.9" customHeight="1">
      <c r="B151" s="164"/>
      <c r="C151" s="165"/>
      <c r="D151" s="166" t="s">
        <v>71</v>
      </c>
      <c r="E151" s="178" t="s">
        <v>1623</v>
      </c>
      <c r="F151" s="178" t="s">
        <v>1624</v>
      </c>
      <c r="G151" s="165"/>
      <c r="H151" s="165"/>
      <c r="I151" s="168"/>
      <c r="J151" s="179">
        <f>BK151</f>
        <v>0</v>
      </c>
      <c r="K151" s="165"/>
      <c r="L151" s="170"/>
      <c r="M151" s="171"/>
      <c r="N151" s="172"/>
      <c r="O151" s="172"/>
      <c r="P151" s="173">
        <f>SUM(P152:P177)</f>
        <v>0</v>
      </c>
      <c r="Q151" s="172"/>
      <c r="R151" s="173">
        <f>SUM(R152:R177)</f>
        <v>0.51654</v>
      </c>
      <c r="S151" s="172"/>
      <c r="T151" s="174">
        <f>SUM(T152:T177)</f>
        <v>0.40580000000000005</v>
      </c>
      <c r="AR151" s="175" t="s">
        <v>82</v>
      </c>
      <c r="AT151" s="176" t="s">
        <v>71</v>
      </c>
      <c r="AU151" s="176" t="s">
        <v>80</v>
      </c>
      <c r="AY151" s="175" t="s">
        <v>146</v>
      </c>
      <c r="BK151" s="177">
        <f>SUM(BK152:BK177)</f>
        <v>0</v>
      </c>
    </row>
    <row r="152" spans="1:65" s="2" customFormat="1" ht="16.5" customHeight="1">
      <c r="A152" s="36"/>
      <c r="B152" s="37"/>
      <c r="C152" s="180" t="s">
        <v>290</v>
      </c>
      <c r="D152" s="180" t="s">
        <v>149</v>
      </c>
      <c r="E152" s="181" t="s">
        <v>1625</v>
      </c>
      <c r="F152" s="182" t="s">
        <v>1626</v>
      </c>
      <c r="G152" s="183" t="s">
        <v>1144</v>
      </c>
      <c r="H152" s="184">
        <v>1</v>
      </c>
      <c r="I152" s="185"/>
      <c r="J152" s="186">
        <f>ROUND(I152*H152,2)</f>
        <v>0</v>
      </c>
      <c r="K152" s="182" t="s">
        <v>19</v>
      </c>
      <c r="L152" s="41"/>
      <c r="M152" s="187" t="s">
        <v>19</v>
      </c>
      <c r="N152" s="188" t="s">
        <v>43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248</v>
      </c>
      <c r="AT152" s="191" t="s">
        <v>149</v>
      </c>
      <c r="AU152" s="191" t="s">
        <v>82</v>
      </c>
      <c r="AY152" s="19" t="s">
        <v>146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80</v>
      </c>
      <c r="BK152" s="192">
        <f>ROUND(I152*H152,2)</f>
        <v>0</v>
      </c>
      <c r="BL152" s="19" t="s">
        <v>248</v>
      </c>
      <c r="BM152" s="191" t="s">
        <v>1627</v>
      </c>
    </row>
    <row r="153" spans="1:65" s="2" customFormat="1" ht="24.2" customHeight="1">
      <c r="A153" s="36"/>
      <c r="B153" s="37"/>
      <c r="C153" s="180" t="s">
        <v>296</v>
      </c>
      <c r="D153" s="180" t="s">
        <v>149</v>
      </c>
      <c r="E153" s="181" t="s">
        <v>1628</v>
      </c>
      <c r="F153" s="182" t="s">
        <v>1629</v>
      </c>
      <c r="G153" s="183" t="s">
        <v>1500</v>
      </c>
      <c r="H153" s="184">
        <v>1</v>
      </c>
      <c r="I153" s="185"/>
      <c r="J153" s="186">
        <f>ROUND(I153*H153,2)</f>
        <v>0</v>
      </c>
      <c r="K153" s="182" t="s">
        <v>153</v>
      </c>
      <c r="L153" s="41"/>
      <c r="M153" s="187" t="s">
        <v>19</v>
      </c>
      <c r="N153" s="188" t="s">
        <v>43</v>
      </c>
      <c r="O153" s="66"/>
      <c r="P153" s="189">
        <f>O153*H153</f>
        <v>0</v>
      </c>
      <c r="Q153" s="189">
        <v>0.13025</v>
      </c>
      <c r="R153" s="189">
        <f>Q153*H153</f>
        <v>0.13025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248</v>
      </c>
      <c r="AT153" s="191" t="s">
        <v>149</v>
      </c>
      <c r="AU153" s="191" t="s">
        <v>82</v>
      </c>
      <c r="AY153" s="19" t="s">
        <v>146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80</v>
      </c>
      <c r="BK153" s="192">
        <f>ROUND(I153*H153,2)</f>
        <v>0</v>
      </c>
      <c r="BL153" s="19" t="s">
        <v>248</v>
      </c>
      <c r="BM153" s="191" t="s">
        <v>1630</v>
      </c>
    </row>
    <row r="154" spans="1:65" s="2" customFormat="1">
      <c r="A154" s="36"/>
      <c r="B154" s="37"/>
      <c r="C154" s="38"/>
      <c r="D154" s="193" t="s">
        <v>156</v>
      </c>
      <c r="E154" s="38"/>
      <c r="F154" s="194" t="s">
        <v>1631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156</v>
      </c>
      <c r="AU154" s="19" t="s">
        <v>82</v>
      </c>
    </row>
    <row r="155" spans="1:65" s="2" customFormat="1" ht="16.5" customHeight="1">
      <c r="A155" s="36"/>
      <c r="B155" s="37"/>
      <c r="C155" s="180" t="s">
        <v>304</v>
      </c>
      <c r="D155" s="180" t="s">
        <v>149</v>
      </c>
      <c r="E155" s="181" t="s">
        <v>1632</v>
      </c>
      <c r="F155" s="182" t="s">
        <v>1633</v>
      </c>
      <c r="G155" s="183" t="s">
        <v>369</v>
      </c>
      <c r="H155" s="184">
        <v>1</v>
      </c>
      <c r="I155" s="185"/>
      <c r="J155" s="186">
        <f>ROUND(I155*H155,2)</f>
        <v>0</v>
      </c>
      <c r="K155" s="182" t="s">
        <v>153</v>
      </c>
      <c r="L155" s="41"/>
      <c r="M155" s="187" t="s">
        <v>19</v>
      </c>
      <c r="N155" s="188" t="s">
        <v>43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0.29980000000000001</v>
      </c>
      <c r="T155" s="190">
        <f>S155*H155</f>
        <v>0.29980000000000001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248</v>
      </c>
      <c r="AT155" s="191" t="s">
        <v>149</v>
      </c>
      <c r="AU155" s="191" t="s">
        <v>82</v>
      </c>
      <c r="AY155" s="19" t="s">
        <v>146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80</v>
      </c>
      <c r="BK155" s="192">
        <f>ROUND(I155*H155,2)</f>
        <v>0</v>
      </c>
      <c r="BL155" s="19" t="s">
        <v>248</v>
      </c>
      <c r="BM155" s="191" t="s">
        <v>1634</v>
      </c>
    </row>
    <row r="156" spans="1:65" s="2" customFormat="1">
      <c r="A156" s="36"/>
      <c r="B156" s="37"/>
      <c r="C156" s="38"/>
      <c r="D156" s="193" t="s">
        <v>156</v>
      </c>
      <c r="E156" s="38"/>
      <c r="F156" s="194" t="s">
        <v>1635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156</v>
      </c>
      <c r="AU156" s="19" t="s">
        <v>82</v>
      </c>
    </row>
    <row r="157" spans="1:65" s="2" customFormat="1" ht="21.75" customHeight="1">
      <c r="A157" s="36"/>
      <c r="B157" s="37"/>
      <c r="C157" s="180" t="s">
        <v>312</v>
      </c>
      <c r="D157" s="180" t="s">
        <v>149</v>
      </c>
      <c r="E157" s="181" t="s">
        <v>1636</v>
      </c>
      <c r="F157" s="182" t="s">
        <v>1637</v>
      </c>
      <c r="G157" s="183" t="s">
        <v>1500</v>
      </c>
      <c r="H157" s="184">
        <v>1</v>
      </c>
      <c r="I157" s="185"/>
      <c r="J157" s="186">
        <f>ROUND(I157*H157,2)</f>
        <v>0</v>
      </c>
      <c r="K157" s="182" t="s">
        <v>153</v>
      </c>
      <c r="L157" s="41"/>
      <c r="M157" s="187" t="s">
        <v>19</v>
      </c>
      <c r="N157" s="188" t="s">
        <v>43</v>
      </c>
      <c r="O157" s="66"/>
      <c r="P157" s="189">
        <f>O157*H157</f>
        <v>0</v>
      </c>
      <c r="Q157" s="189">
        <v>5.8610000000000002E-2</v>
      </c>
      <c r="R157" s="189">
        <f>Q157*H157</f>
        <v>5.8610000000000002E-2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248</v>
      </c>
      <c r="AT157" s="191" t="s">
        <v>149</v>
      </c>
      <c r="AU157" s="191" t="s">
        <v>82</v>
      </c>
      <c r="AY157" s="19" t="s">
        <v>146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248</v>
      </c>
      <c r="BM157" s="191" t="s">
        <v>1638</v>
      </c>
    </row>
    <row r="158" spans="1:65" s="2" customFormat="1">
      <c r="A158" s="36"/>
      <c r="B158" s="37"/>
      <c r="C158" s="38"/>
      <c r="D158" s="193" t="s">
        <v>156</v>
      </c>
      <c r="E158" s="38"/>
      <c r="F158" s="194" t="s">
        <v>1639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156</v>
      </c>
      <c r="AU158" s="19" t="s">
        <v>82</v>
      </c>
    </row>
    <row r="159" spans="1:65" s="2" customFormat="1" ht="16.5" customHeight="1">
      <c r="A159" s="36"/>
      <c r="B159" s="37"/>
      <c r="C159" s="180" t="s">
        <v>318</v>
      </c>
      <c r="D159" s="180" t="s">
        <v>149</v>
      </c>
      <c r="E159" s="181" t="s">
        <v>1640</v>
      </c>
      <c r="F159" s="182" t="s">
        <v>1641</v>
      </c>
      <c r="G159" s="183" t="s">
        <v>1500</v>
      </c>
      <c r="H159" s="184">
        <v>1</v>
      </c>
      <c r="I159" s="185"/>
      <c r="J159" s="186">
        <f>ROUND(I159*H159,2)</f>
        <v>0</v>
      </c>
      <c r="K159" s="182" t="s">
        <v>153</v>
      </c>
      <c r="L159" s="41"/>
      <c r="M159" s="187" t="s">
        <v>19</v>
      </c>
      <c r="N159" s="188" t="s">
        <v>43</v>
      </c>
      <c r="O159" s="66"/>
      <c r="P159" s="189">
        <f>O159*H159</f>
        <v>0</v>
      </c>
      <c r="Q159" s="189">
        <v>2.9E-4</v>
      </c>
      <c r="R159" s="189">
        <f>Q159*H159</f>
        <v>2.9E-4</v>
      </c>
      <c r="S159" s="189">
        <v>2.7E-2</v>
      </c>
      <c r="T159" s="190">
        <f>S159*H159</f>
        <v>2.7E-2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248</v>
      </c>
      <c r="AT159" s="191" t="s">
        <v>149</v>
      </c>
      <c r="AU159" s="191" t="s">
        <v>82</v>
      </c>
      <c r="AY159" s="19" t="s">
        <v>146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248</v>
      </c>
      <c r="BM159" s="191" t="s">
        <v>1642</v>
      </c>
    </row>
    <row r="160" spans="1:65" s="2" customFormat="1">
      <c r="A160" s="36"/>
      <c r="B160" s="37"/>
      <c r="C160" s="38"/>
      <c r="D160" s="193" t="s">
        <v>156</v>
      </c>
      <c r="E160" s="38"/>
      <c r="F160" s="194" t="s">
        <v>1643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156</v>
      </c>
      <c r="AU160" s="19" t="s">
        <v>82</v>
      </c>
    </row>
    <row r="161" spans="1:65" s="2" customFormat="1" ht="16.5" customHeight="1">
      <c r="A161" s="36"/>
      <c r="B161" s="37"/>
      <c r="C161" s="180" t="s">
        <v>324</v>
      </c>
      <c r="D161" s="180" t="s">
        <v>149</v>
      </c>
      <c r="E161" s="181" t="s">
        <v>1644</v>
      </c>
      <c r="F161" s="182" t="s">
        <v>1645</v>
      </c>
      <c r="G161" s="183" t="s">
        <v>1500</v>
      </c>
      <c r="H161" s="184">
        <v>1</v>
      </c>
      <c r="I161" s="185"/>
      <c r="J161" s="186">
        <f>ROUND(I161*H161,2)</f>
        <v>0</v>
      </c>
      <c r="K161" s="182" t="s">
        <v>153</v>
      </c>
      <c r="L161" s="41"/>
      <c r="M161" s="187" t="s">
        <v>19</v>
      </c>
      <c r="N161" s="188" t="s">
        <v>43</v>
      </c>
      <c r="O161" s="66"/>
      <c r="P161" s="189">
        <f>O161*H161</f>
        <v>0</v>
      </c>
      <c r="Q161" s="189">
        <v>6.0000000000000002E-5</v>
      </c>
      <c r="R161" s="189">
        <f>Q161*H161</f>
        <v>6.0000000000000002E-5</v>
      </c>
      <c r="S161" s="189">
        <v>2.7E-2</v>
      </c>
      <c r="T161" s="190">
        <f>S161*H161</f>
        <v>2.7E-2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248</v>
      </c>
      <c r="AT161" s="191" t="s">
        <v>149</v>
      </c>
      <c r="AU161" s="191" t="s">
        <v>82</v>
      </c>
      <c r="AY161" s="19" t="s">
        <v>146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80</v>
      </c>
      <c r="BK161" s="192">
        <f>ROUND(I161*H161,2)</f>
        <v>0</v>
      </c>
      <c r="BL161" s="19" t="s">
        <v>248</v>
      </c>
      <c r="BM161" s="191" t="s">
        <v>1646</v>
      </c>
    </row>
    <row r="162" spans="1:65" s="2" customFormat="1">
      <c r="A162" s="36"/>
      <c r="B162" s="37"/>
      <c r="C162" s="38"/>
      <c r="D162" s="193" t="s">
        <v>156</v>
      </c>
      <c r="E162" s="38"/>
      <c r="F162" s="194" t="s">
        <v>1647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156</v>
      </c>
      <c r="AU162" s="19" t="s">
        <v>82</v>
      </c>
    </row>
    <row r="163" spans="1:65" s="2" customFormat="1" ht="24.2" customHeight="1">
      <c r="A163" s="36"/>
      <c r="B163" s="37"/>
      <c r="C163" s="180" t="s">
        <v>329</v>
      </c>
      <c r="D163" s="180" t="s">
        <v>149</v>
      </c>
      <c r="E163" s="181" t="s">
        <v>1648</v>
      </c>
      <c r="F163" s="182" t="s">
        <v>1649</v>
      </c>
      <c r="G163" s="183" t="s">
        <v>369</v>
      </c>
      <c r="H163" s="184">
        <v>1</v>
      </c>
      <c r="I163" s="185"/>
      <c r="J163" s="186">
        <f>ROUND(I163*H163,2)</f>
        <v>0</v>
      </c>
      <c r="K163" s="182" t="s">
        <v>153</v>
      </c>
      <c r="L163" s="41"/>
      <c r="M163" s="187" t="s">
        <v>19</v>
      </c>
      <c r="N163" s="188" t="s">
        <v>43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4.8000000000000001E-2</v>
      </c>
      <c r="T163" s="190">
        <f>S163*H163</f>
        <v>4.8000000000000001E-2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248</v>
      </c>
      <c r="AT163" s="191" t="s">
        <v>149</v>
      </c>
      <c r="AU163" s="191" t="s">
        <v>82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248</v>
      </c>
      <c r="BM163" s="191" t="s">
        <v>1650</v>
      </c>
    </row>
    <row r="164" spans="1:65" s="2" customFormat="1">
      <c r="A164" s="36"/>
      <c r="B164" s="37"/>
      <c r="C164" s="38"/>
      <c r="D164" s="193" t="s">
        <v>156</v>
      </c>
      <c r="E164" s="38"/>
      <c r="F164" s="194" t="s">
        <v>1651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82</v>
      </c>
    </row>
    <row r="165" spans="1:65" s="2" customFormat="1" ht="16.5" customHeight="1">
      <c r="A165" s="36"/>
      <c r="B165" s="37"/>
      <c r="C165" s="180" t="s">
        <v>335</v>
      </c>
      <c r="D165" s="180" t="s">
        <v>149</v>
      </c>
      <c r="E165" s="181" t="s">
        <v>1652</v>
      </c>
      <c r="F165" s="182" t="s">
        <v>1653</v>
      </c>
      <c r="G165" s="183" t="s">
        <v>1500</v>
      </c>
      <c r="H165" s="184">
        <v>1</v>
      </c>
      <c r="I165" s="185"/>
      <c r="J165" s="186">
        <f>ROUND(I165*H165,2)</f>
        <v>0</v>
      </c>
      <c r="K165" s="182" t="s">
        <v>19</v>
      </c>
      <c r="L165" s="41"/>
      <c r="M165" s="187" t="s">
        <v>19</v>
      </c>
      <c r="N165" s="188" t="s">
        <v>43</v>
      </c>
      <c r="O165" s="66"/>
      <c r="P165" s="189">
        <f>O165*H165</f>
        <v>0</v>
      </c>
      <c r="Q165" s="189">
        <v>2.8490000000000001E-2</v>
      </c>
      <c r="R165" s="189">
        <f>Q165*H165</f>
        <v>2.8490000000000001E-2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248</v>
      </c>
      <c r="AT165" s="191" t="s">
        <v>149</v>
      </c>
      <c r="AU165" s="191" t="s">
        <v>82</v>
      </c>
      <c r="AY165" s="19" t="s">
        <v>146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80</v>
      </c>
      <c r="BK165" s="192">
        <f>ROUND(I165*H165,2)</f>
        <v>0</v>
      </c>
      <c r="BL165" s="19" t="s">
        <v>248</v>
      </c>
      <c r="BM165" s="191" t="s">
        <v>1654</v>
      </c>
    </row>
    <row r="166" spans="1:65" s="2" customFormat="1" ht="16.5" customHeight="1">
      <c r="A166" s="36"/>
      <c r="B166" s="37"/>
      <c r="C166" s="180" t="s">
        <v>342</v>
      </c>
      <c r="D166" s="180" t="s">
        <v>149</v>
      </c>
      <c r="E166" s="181" t="s">
        <v>1655</v>
      </c>
      <c r="F166" s="182" t="s">
        <v>1656</v>
      </c>
      <c r="G166" s="183" t="s">
        <v>1500</v>
      </c>
      <c r="H166" s="184">
        <v>1</v>
      </c>
      <c r="I166" s="185"/>
      <c r="J166" s="186">
        <f>ROUND(I166*H166,2)</f>
        <v>0</v>
      </c>
      <c r="K166" s="182" t="s">
        <v>153</v>
      </c>
      <c r="L166" s="41"/>
      <c r="M166" s="187" t="s">
        <v>19</v>
      </c>
      <c r="N166" s="188" t="s">
        <v>43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4.0000000000000001E-3</v>
      </c>
      <c r="T166" s="190">
        <f>S166*H166</f>
        <v>4.0000000000000001E-3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248</v>
      </c>
      <c r="AT166" s="191" t="s">
        <v>149</v>
      </c>
      <c r="AU166" s="191" t="s">
        <v>82</v>
      </c>
      <c r="AY166" s="19" t="s">
        <v>146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248</v>
      </c>
      <c r="BM166" s="191" t="s">
        <v>1657</v>
      </c>
    </row>
    <row r="167" spans="1:65" s="2" customFormat="1">
      <c r="A167" s="36"/>
      <c r="B167" s="37"/>
      <c r="C167" s="38"/>
      <c r="D167" s="193" t="s">
        <v>156</v>
      </c>
      <c r="E167" s="38"/>
      <c r="F167" s="194" t="s">
        <v>1658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156</v>
      </c>
      <c r="AU167" s="19" t="s">
        <v>82</v>
      </c>
    </row>
    <row r="168" spans="1:65" s="2" customFormat="1" ht="21.75" customHeight="1">
      <c r="A168" s="36"/>
      <c r="B168" s="37"/>
      <c r="C168" s="180" t="s">
        <v>347</v>
      </c>
      <c r="D168" s="180" t="s">
        <v>149</v>
      </c>
      <c r="E168" s="181" t="s">
        <v>1659</v>
      </c>
      <c r="F168" s="182" t="s">
        <v>1660</v>
      </c>
      <c r="G168" s="183" t="s">
        <v>1500</v>
      </c>
      <c r="H168" s="184">
        <v>1</v>
      </c>
      <c r="I168" s="185"/>
      <c r="J168" s="186">
        <f>ROUND(I168*H168,2)</f>
        <v>0</v>
      </c>
      <c r="K168" s="182" t="s">
        <v>153</v>
      </c>
      <c r="L168" s="41"/>
      <c r="M168" s="187" t="s">
        <v>19</v>
      </c>
      <c r="N168" s="188" t="s">
        <v>43</v>
      </c>
      <c r="O168" s="66"/>
      <c r="P168" s="189">
        <f>O168*H168</f>
        <v>0</v>
      </c>
      <c r="Q168" s="189">
        <v>0.2339</v>
      </c>
      <c r="R168" s="189">
        <f>Q168*H168</f>
        <v>0.2339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248</v>
      </c>
      <c r="AT168" s="191" t="s">
        <v>149</v>
      </c>
      <c r="AU168" s="191" t="s">
        <v>82</v>
      </c>
      <c r="AY168" s="19" t="s">
        <v>146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248</v>
      </c>
      <c r="BM168" s="191" t="s">
        <v>1661</v>
      </c>
    </row>
    <row r="169" spans="1:65" s="2" customFormat="1">
      <c r="A169" s="36"/>
      <c r="B169" s="37"/>
      <c r="C169" s="38"/>
      <c r="D169" s="193" t="s">
        <v>156</v>
      </c>
      <c r="E169" s="38"/>
      <c r="F169" s="194" t="s">
        <v>1662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156</v>
      </c>
      <c r="AU169" s="19" t="s">
        <v>82</v>
      </c>
    </row>
    <row r="170" spans="1:65" s="2" customFormat="1" ht="24.2" customHeight="1">
      <c r="A170" s="36"/>
      <c r="B170" s="37"/>
      <c r="C170" s="180" t="s">
        <v>354</v>
      </c>
      <c r="D170" s="180" t="s">
        <v>149</v>
      </c>
      <c r="E170" s="181" t="s">
        <v>1663</v>
      </c>
      <c r="F170" s="182" t="s">
        <v>1664</v>
      </c>
      <c r="G170" s="183" t="s">
        <v>1500</v>
      </c>
      <c r="H170" s="184">
        <v>1</v>
      </c>
      <c r="I170" s="185"/>
      <c r="J170" s="186">
        <f>ROUND(I170*H170,2)</f>
        <v>0</v>
      </c>
      <c r="K170" s="182" t="s">
        <v>153</v>
      </c>
      <c r="L170" s="41"/>
      <c r="M170" s="187" t="s">
        <v>19</v>
      </c>
      <c r="N170" s="188" t="s">
        <v>43</v>
      </c>
      <c r="O170" s="66"/>
      <c r="P170" s="189">
        <f>O170*H170</f>
        <v>0</v>
      </c>
      <c r="Q170" s="189">
        <v>4.088E-2</v>
      </c>
      <c r="R170" s="189">
        <f>Q170*H170</f>
        <v>4.088E-2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248</v>
      </c>
      <c r="AT170" s="191" t="s">
        <v>149</v>
      </c>
      <c r="AU170" s="191" t="s">
        <v>82</v>
      </c>
      <c r="AY170" s="19" t="s">
        <v>146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248</v>
      </c>
      <c r="BM170" s="191" t="s">
        <v>1665</v>
      </c>
    </row>
    <row r="171" spans="1:65" s="2" customFormat="1">
      <c r="A171" s="36"/>
      <c r="B171" s="37"/>
      <c r="C171" s="38"/>
      <c r="D171" s="193" t="s">
        <v>156</v>
      </c>
      <c r="E171" s="38"/>
      <c r="F171" s="194" t="s">
        <v>1666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156</v>
      </c>
      <c r="AU171" s="19" t="s">
        <v>82</v>
      </c>
    </row>
    <row r="172" spans="1:65" s="2" customFormat="1" ht="16.5" customHeight="1">
      <c r="A172" s="36"/>
      <c r="B172" s="37"/>
      <c r="C172" s="180" t="s">
        <v>359</v>
      </c>
      <c r="D172" s="180" t="s">
        <v>149</v>
      </c>
      <c r="E172" s="181" t="s">
        <v>1667</v>
      </c>
      <c r="F172" s="182" t="s">
        <v>1668</v>
      </c>
      <c r="G172" s="183" t="s">
        <v>1500</v>
      </c>
      <c r="H172" s="184">
        <v>1</v>
      </c>
      <c r="I172" s="185"/>
      <c r="J172" s="186">
        <f>ROUND(I172*H172,2)</f>
        <v>0</v>
      </c>
      <c r="K172" s="182" t="s">
        <v>153</v>
      </c>
      <c r="L172" s="41"/>
      <c r="M172" s="187" t="s">
        <v>19</v>
      </c>
      <c r="N172" s="188" t="s">
        <v>43</v>
      </c>
      <c r="O172" s="66"/>
      <c r="P172" s="189">
        <f>O172*H172</f>
        <v>0</v>
      </c>
      <c r="Q172" s="189">
        <v>6.0000000000000002E-5</v>
      </c>
      <c r="R172" s="189">
        <f>Q172*H172</f>
        <v>6.0000000000000002E-5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248</v>
      </c>
      <c r="AT172" s="191" t="s">
        <v>149</v>
      </c>
      <c r="AU172" s="191" t="s">
        <v>82</v>
      </c>
      <c r="AY172" s="19" t="s">
        <v>146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248</v>
      </c>
      <c r="BM172" s="191" t="s">
        <v>1669</v>
      </c>
    </row>
    <row r="173" spans="1:65" s="2" customFormat="1">
      <c r="A173" s="36"/>
      <c r="B173" s="37"/>
      <c r="C173" s="38"/>
      <c r="D173" s="193" t="s">
        <v>156</v>
      </c>
      <c r="E173" s="38"/>
      <c r="F173" s="194" t="s">
        <v>1670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156</v>
      </c>
      <c r="AU173" s="19" t="s">
        <v>82</v>
      </c>
    </row>
    <row r="174" spans="1:65" s="2" customFormat="1" ht="16.5" customHeight="1">
      <c r="A174" s="36"/>
      <c r="B174" s="37"/>
      <c r="C174" s="180" t="s">
        <v>366</v>
      </c>
      <c r="D174" s="180" t="s">
        <v>149</v>
      </c>
      <c r="E174" s="181" t="s">
        <v>1671</v>
      </c>
      <c r="F174" s="182" t="s">
        <v>1672</v>
      </c>
      <c r="G174" s="183" t="s">
        <v>1500</v>
      </c>
      <c r="H174" s="184">
        <v>1</v>
      </c>
      <c r="I174" s="185"/>
      <c r="J174" s="186">
        <f>ROUND(I174*H174,2)</f>
        <v>0</v>
      </c>
      <c r="K174" s="182" t="s">
        <v>153</v>
      </c>
      <c r="L174" s="41"/>
      <c r="M174" s="187" t="s">
        <v>19</v>
      </c>
      <c r="N174" s="188" t="s">
        <v>43</v>
      </c>
      <c r="O174" s="66"/>
      <c r="P174" s="189">
        <f>O174*H174</f>
        <v>0</v>
      </c>
      <c r="Q174" s="189">
        <v>2.4E-2</v>
      </c>
      <c r="R174" s="189">
        <f>Q174*H174</f>
        <v>2.4E-2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248</v>
      </c>
      <c r="AT174" s="191" t="s">
        <v>149</v>
      </c>
      <c r="AU174" s="191" t="s">
        <v>82</v>
      </c>
      <c r="AY174" s="19" t="s">
        <v>146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248</v>
      </c>
      <c r="BM174" s="191" t="s">
        <v>1673</v>
      </c>
    </row>
    <row r="175" spans="1:65" s="2" customFormat="1">
      <c r="A175" s="36"/>
      <c r="B175" s="37"/>
      <c r="C175" s="38"/>
      <c r="D175" s="193" t="s">
        <v>156</v>
      </c>
      <c r="E175" s="38"/>
      <c r="F175" s="194" t="s">
        <v>1674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156</v>
      </c>
      <c r="AU175" s="19" t="s">
        <v>82</v>
      </c>
    </row>
    <row r="176" spans="1:65" s="2" customFormat="1" ht="24.2" customHeight="1">
      <c r="A176" s="36"/>
      <c r="B176" s="37"/>
      <c r="C176" s="180" t="s">
        <v>372</v>
      </c>
      <c r="D176" s="180" t="s">
        <v>149</v>
      </c>
      <c r="E176" s="181" t="s">
        <v>1675</v>
      </c>
      <c r="F176" s="182" t="s">
        <v>1676</v>
      </c>
      <c r="G176" s="183" t="s">
        <v>267</v>
      </c>
      <c r="H176" s="221"/>
      <c r="I176" s="185"/>
      <c r="J176" s="186">
        <f>ROUND(I176*H176,2)</f>
        <v>0</v>
      </c>
      <c r="K176" s="182" t="s">
        <v>153</v>
      </c>
      <c r="L176" s="41"/>
      <c r="M176" s="187" t="s">
        <v>19</v>
      </c>
      <c r="N176" s="188" t="s">
        <v>43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248</v>
      </c>
      <c r="AT176" s="191" t="s">
        <v>149</v>
      </c>
      <c r="AU176" s="191" t="s">
        <v>82</v>
      </c>
      <c r="AY176" s="19" t="s">
        <v>146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248</v>
      </c>
      <c r="BM176" s="191" t="s">
        <v>1677</v>
      </c>
    </row>
    <row r="177" spans="1:65" s="2" customFormat="1">
      <c r="A177" s="36"/>
      <c r="B177" s="37"/>
      <c r="C177" s="38"/>
      <c r="D177" s="193" t="s">
        <v>156</v>
      </c>
      <c r="E177" s="38"/>
      <c r="F177" s="194" t="s">
        <v>1678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156</v>
      </c>
      <c r="AU177" s="19" t="s">
        <v>82</v>
      </c>
    </row>
    <row r="178" spans="1:65" s="12" customFormat="1" ht="22.9" customHeight="1">
      <c r="B178" s="164"/>
      <c r="C178" s="165"/>
      <c r="D178" s="166" t="s">
        <v>71</v>
      </c>
      <c r="E178" s="178" t="s">
        <v>1679</v>
      </c>
      <c r="F178" s="178" t="s">
        <v>1680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SUM(P179:P199)</f>
        <v>0</v>
      </c>
      <c r="Q178" s="172"/>
      <c r="R178" s="173">
        <f>SUM(R179:R199)</f>
        <v>3.492E-2</v>
      </c>
      <c r="S178" s="172"/>
      <c r="T178" s="174">
        <f>SUM(T179:T199)</f>
        <v>0.10160000000000001</v>
      </c>
      <c r="AR178" s="175" t="s">
        <v>82</v>
      </c>
      <c r="AT178" s="176" t="s">
        <v>71</v>
      </c>
      <c r="AU178" s="176" t="s">
        <v>80</v>
      </c>
      <c r="AY178" s="175" t="s">
        <v>146</v>
      </c>
      <c r="BK178" s="177">
        <f>SUM(BK179:BK199)</f>
        <v>0</v>
      </c>
    </row>
    <row r="179" spans="1:65" s="2" customFormat="1" ht="16.5" customHeight="1">
      <c r="A179" s="36"/>
      <c r="B179" s="37"/>
      <c r="C179" s="180" t="s">
        <v>377</v>
      </c>
      <c r="D179" s="180" t="s">
        <v>149</v>
      </c>
      <c r="E179" s="181" t="s">
        <v>1681</v>
      </c>
      <c r="F179" s="182" t="s">
        <v>1682</v>
      </c>
      <c r="G179" s="183" t="s">
        <v>179</v>
      </c>
      <c r="H179" s="184">
        <v>40</v>
      </c>
      <c r="I179" s="185"/>
      <c r="J179" s="186">
        <f>ROUND(I179*H179,2)</f>
        <v>0</v>
      </c>
      <c r="K179" s="182" t="s">
        <v>153</v>
      </c>
      <c r="L179" s="41"/>
      <c r="M179" s="187" t="s">
        <v>19</v>
      </c>
      <c r="N179" s="188" t="s">
        <v>43</v>
      </c>
      <c r="O179" s="66"/>
      <c r="P179" s="189">
        <f>O179*H179</f>
        <v>0</v>
      </c>
      <c r="Q179" s="189">
        <v>4.0000000000000003E-5</v>
      </c>
      <c r="R179" s="189">
        <f>Q179*H179</f>
        <v>1.6000000000000001E-3</v>
      </c>
      <c r="S179" s="189">
        <v>2.5400000000000002E-3</v>
      </c>
      <c r="T179" s="190">
        <f>S179*H179</f>
        <v>0.10160000000000001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248</v>
      </c>
      <c r="AT179" s="191" t="s">
        <v>149</v>
      </c>
      <c r="AU179" s="191" t="s">
        <v>82</v>
      </c>
      <c r="AY179" s="19" t="s">
        <v>146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80</v>
      </c>
      <c r="BK179" s="192">
        <f>ROUND(I179*H179,2)</f>
        <v>0</v>
      </c>
      <c r="BL179" s="19" t="s">
        <v>248</v>
      </c>
      <c r="BM179" s="191" t="s">
        <v>1683</v>
      </c>
    </row>
    <row r="180" spans="1:65" s="2" customFormat="1">
      <c r="A180" s="36"/>
      <c r="B180" s="37"/>
      <c r="C180" s="38"/>
      <c r="D180" s="193" t="s">
        <v>156</v>
      </c>
      <c r="E180" s="38"/>
      <c r="F180" s="194" t="s">
        <v>1684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156</v>
      </c>
      <c r="AU180" s="19" t="s">
        <v>82</v>
      </c>
    </row>
    <row r="181" spans="1:65" s="2" customFormat="1" ht="16.5" customHeight="1">
      <c r="A181" s="36"/>
      <c r="B181" s="37"/>
      <c r="C181" s="180" t="s">
        <v>565</v>
      </c>
      <c r="D181" s="180" t="s">
        <v>149</v>
      </c>
      <c r="E181" s="181" t="s">
        <v>1685</v>
      </c>
      <c r="F181" s="182" t="s">
        <v>1686</v>
      </c>
      <c r="G181" s="183" t="s">
        <v>179</v>
      </c>
      <c r="H181" s="184">
        <v>6</v>
      </c>
      <c r="I181" s="185"/>
      <c r="J181" s="186">
        <f>ROUND(I181*H181,2)</f>
        <v>0</v>
      </c>
      <c r="K181" s="182" t="s">
        <v>153</v>
      </c>
      <c r="L181" s="41"/>
      <c r="M181" s="187" t="s">
        <v>19</v>
      </c>
      <c r="N181" s="188" t="s">
        <v>43</v>
      </c>
      <c r="O181" s="66"/>
      <c r="P181" s="189">
        <f>O181*H181</f>
        <v>0</v>
      </c>
      <c r="Q181" s="189">
        <v>4.6000000000000001E-4</v>
      </c>
      <c r="R181" s="189">
        <f>Q181*H181</f>
        <v>2.7600000000000003E-3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248</v>
      </c>
      <c r="AT181" s="191" t="s">
        <v>149</v>
      </c>
      <c r="AU181" s="191" t="s">
        <v>82</v>
      </c>
      <c r="AY181" s="19" t="s">
        <v>146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248</v>
      </c>
      <c r="BM181" s="191" t="s">
        <v>1687</v>
      </c>
    </row>
    <row r="182" spans="1:65" s="2" customFormat="1">
      <c r="A182" s="36"/>
      <c r="B182" s="37"/>
      <c r="C182" s="38"/>
      <c r="D182" s="193" t="s">
        <v>156</v>
      </c>
      <c r="E182" s="38"/>
      <c r="F182" s="194" t="s">
        <v>1688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156</v>
      </c>
      <c r="AU182" s="19" t="s">
        <v>82</v>
      </c>
    </row>
    <row r="183" spans="1:65" s="2" customFormat="1" ht="16.5" customHeight="1">
      <c r="A183" s="36"/>
      <c r="B183" s="37"/>
      <c r="C183" s="180" t="s">
        <v>574</v>
      </c>
      <c r="D183" s="180" t="s">
        <v>149</v>
      </c>
      <c r="E183" s="181" t="s">
        <v>1689</v>
      </c>
      <c r="F183" s="182" t="s">
        <v>1690</v>
      </c>
      <c r="G183" s="183" t="s">
        <v>179</v>
      </c>
      <c r="H183" s="184">
        <v>10</v>
      </c>
      <c r="I183" s="185"/>
      <c r="J183" s="186">
        <f>ROUND(I183*H183,2)</f>
        <v>0</v>
      </c>
      <c r="K183" s="182" t="s">
        <v>153</v>
      </c>
      <c r="L183" s="41"/>
      <c r="M183" s="187" t="s">
        <v>19</v>
      </c>
      <c r="N183" s="188" t="s">
        <v>43</v>
      </c>
      <c r="O183" s="66"/>
      <c r="P183" s="189">
        <f>O183*H183</f>
        <v>0</v>
      </c>
      <c r="Q183" s="189">
        <v>5.6999999999999998E-4</v>
      </c>
      <c r="R183" s="189">
        <f>Q183*H183</f>
        <v>5.7000000000000002E-3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248</v>
      </c>
      <c r="AT183" s="191" t="s">
        <v>149</v>
      </c>
      <c r="AU183" s="191" t="s">
        <v>82</v>
      </c>
      <c r="AY183" s="19" t="s">
        <v>146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80</v>
      </c>
      <c r="BK183" s="192">
        <f>ROUND(I183*H183,2)</f>
        <v>0</v>
      </c>
      <c r="BL183" s="19" t="s">
        <v>248</v>
      </c>
      <c r="BM183" s="191" t="s">
        <v>1691</v>
      </c>
    </row>
    <row r="184" spans="1:65" s="2" customFormat="1">
      <c r="A184" s="36"/>
      <c r="B184" s="37"/>
      <c r="C184" s="38"/>
      <c r="D184" s="193" t="s">
        <v>156</v>
      </c>
      <c r="E184" s="38"/>
      <c r="F184" s="194" t="s">
        <v>1692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156</v>
      </c>
      <c r="AU184" s="19" t="s">
        <v>82</v>
      </c>
    </row>
    <row r="185" spans="1:65" s="2" customFormat="1" ht="16.5" customHeight="1">
      <c r="A185" s="36"/>
      <c r="B185" s="37"/>
      <c r="C185" s="180" t="s">
        <v>580</v>
      </c>
      <c r="D185" s="180" t="s">
        <v>149</v>
      </c>
      <c r="E185" s="181" t="s">
        <v>1693</v>
      </c>
      <c r="F185" s="182" t="s">
        <v>1694</v>
      </c>
      <c r="G185" s="183" t="s">
        <v>179</v>
      </c>
      <c r="H185" s="184">
        <v>10</v>
      </c>
      <c r="I185" s="185"/>
      <c r="J185" s="186">
        <f>ROUND(I185*H185,2)</f>
        <v>0</v>
      </c>
      <c r="K185" s="182" t="s">
        <v>153</v>
      </c>
      <c r="L185" s="41"/>
      <c r="M185" s="187" t="s">
        <v>19</v>
      </c>
      <c r="N185" s="188" t="s">
        <v>43</v>
      </c>
      <c r="O185" s="66"/>
      <c r="P185" s="189">
        <f>O185*H185</f>
        <v>0</v>
      </c>
      <c r="Q185" s="189">
        <v>7.1000000000000002E-4</v>
      </c>
      <c r="R185" s="189">
        <f>Q185*H185</f>
        <v>7.1000000000000004E-3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248</v>
      </c>
      <c r="AT185" s="191" t="s">
        <v>149</v>
      </c>
      <c r="AU185" s="191" t="s">
        <v>82</v>
      </c>
      <c r="AY185" s="19" t="s">
        <v>146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248</v>
      </c>
      <c r="BM185" s="191" t="s">
        <v>1695</v>
      </c>
    </row>
    <row r="186" spans="1:65" s="2" customFormat="1">
      <c r="A186" s="36"/>
      <c r="B186" s="37"/>
      <c r="C186" s="38"/>
      <c r="D186" s="193" t="s">
        <v>156</v>
      </c>
      <c r="E186" s="38"/>
      <c r="F186" s="194" t="s">
        <v>1696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156</v>
      </c>
      <c r="AU186" s="19" t="s">
        <v>82</v>
      </c>
    </row>
    <row r="187" spans="1:65" s="2" customFormat="1" ht="16.5" customHeight="1">
      <c r="A187" s="36"/>
      <c r="B187" s="37"/>
      <c r="C187" s="180" t="s">
        <v>586</v>
      </c>
      <c r="D187" s="180" t="s">
        <v>149</v>
      </c>
      <c r="E187" s="181" t="s">
        <v>1697</v>
      </c>
      <c r="F187" s="182" t="s">
        <v>1698</v>
      </c>
      <c r="G187" s="183" t="s">
        <v>179</v>
      </c>
      <c r="H187" s="184">
        <v>10</v>
      </c>
      <c r="I187" s="185"/>
      <c r="J187" s="186">
        <f>ROUND(I187*H187,2)</f>
        <v>0</v>
      </c>
      <c r="K187" s="182" t="s">
        <v>153</v>
      </c>
      <c r="L187" s="41"/>
      <c r="M187" s="187" t="s">
        <v>19</v>
      </c>
      <c r="N187" s="188" t="s">
        <v>43</v>
      </c>
      <c r="O187" s="66"/>
      <c r="P187" s="189">
        <f>O187*H187</f>
        <v>0</v>
      </c>
      <c r="Q187" s="189">
        <v>1.2800000000000001E-3</v>
      </c>
      <c r="R187" s="189">
        <f>Q187*H187</f>
        <v>1.2800000000000001E-2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248</v>
      </c>
      <c r="AT187" s="191" t="s">
        <v>149</v>
      </c>
      <c r="AU187" s="191" t="s">
        <v>82</v>
      </c>
      <c r="AY187" s="19" t="s">
        <v>146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80</v>
      </c>
      <c r="BK187" s="192">
        <f>ROUND(I187*H187,2)</f>
        <v>0</v>
      </c>
      <c r="BL187" s="19" t="s">
        <v>248</v>
      </c>
      <c r="BM187" s="191" t="s">
        <v>1699</v>
      </c>
    </row>
    <row r="188" spans="1:65" s="2" customFormat="1">
      <c r="A188" s="36"/>
      <c r="B188" s="37"/>
      <c r="C188" s="38"/>
      <c r="D188" s="193" t="s">
        <v>156</v>
      </c>
      <c r="E188" s="38"/>
      <c r="F188" s="194" t="s">
        <v>1700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156</v>
      </c>
      <c r="AU188" s="19" t="s">
        <v>82</v>
      </c>
    </row>
    <row r="189" spans="1:65" s="2" customFormat="1" ht="16.5" customHeight="1">
      <c r="A189" s="36"/>
      <c r="B189" s="37"/>
      <c r="C189" s="180" t="s">
        <v>591</v>
      </c>
      <c r="D189" s="180" t="s">
        <v>149</v>
      </c>
      <c r="E189" s="181" t="s">
        <v>1701</v>
      </c>
      <c r="F189" s="182" t="s">
        <v>1702</v>
      </c>
      <c r="G189" s="183" t="s">
        <v>179</v>
      </c>
      <c r="H189" s="184">
        <v>36</v>
      </c>
      <c r="I189" s="185"/>
      <c r="J189" s="186">
        <f>ROUND(I189*H189,2)</f>
        <v>0</v>
      </c>
      <c r="K189" s="182" t="s">
        <v>153</v>
      </c>
      <c r="L189" s="41"/>
      <c r="M189" s="187" t="s">
        <v>19</v>
      </c>
      <c r="N189" s="188" t="s">
        <v>43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248</v>
      </c>
      <c r="AT189" s="191" t="s">
        <v>149</v>
      </c>
      <c r="AU189" s="191" t="s">
        <v>82</v>
      </c>
      <c r="AY189" s="19" t="s">
        <v>146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248</v>
      </c>
      <c r="BM189" s="191" t="s">
        <v>1703</v>
      </c>
    </row>
    <row r="190" spans="1:65" s="2" customFormat="1">
      <c r="A190" s="36"/>
      <c r="B190" s="37"/>
      <c r="C190" s="38"/>
      <c r="D190" s="193" t="s">
        <v>156</v>
      </c>
      <c r="E190" s="38"/>
      <c r="F190" s="194" t="s">
        <v>1704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156</v>
      </c>
      <c r="AU190" s="19" t="s">
        <v>82</v>
      </c>
    </row>
    <row r="191" spans="1:65" s="13" customFormat="1">
      <c r="B191" s="198"/>
      <c r="C191" s="199"/>
      <c r="D191" s="200" t="s">
        <v>158</v>
      </c>
      <c r="E191" s="201" t="s">
        <v>19</v>
      </c>
      <c r="F191" s="202" t="s">
        <v>1705</v>
      </c>
      <c r="G191" s="199"/>
      <c r="H191" s="203">
        <v>36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158</v>
      </c>
      <c r="AU191" s="209" t="s">
        <v>82</v>
      </c>
      <c r="AV191" s="13" t="s">
        <v>82</v>
      </c>
      <c r="AW191" s="13" t="s">
        <v>33</v>
      </c>
      <c r="AX191" s="13" t="s">
        <v>80</v>
      </c>
      <c r="AY191" s="209" t="s">
        <v>146</v>
      </c>
    </row>
    <row r="192" spans="1:65" s="2" customFormat="1" ht="33" customHeight="1">
      <c r="A192" s="36"/>
      <c r="B192" s="37"/>
      <c r="C192" s="180" t="s">
        <v>598</v>
      </c>
      <c r="D192" s="180" t="s">
        <v>149</v>
      </c>
      <c r="E192" s="181" t="s">
        <v>1706</v>
      </c>
      <c r="F192" s="182" t="s">
        <v>1707</v>
      </c>
      <c r="G192" s="183" t="s">
        <v>179</v>
      </c>
      <c r="H192" s="184">
        <v>16</v>
      </c>
      <c r="I192" s="185"/>
      <c r="J192" s="186">
        <f>ROUND(I192*H192,2)</f>
        <v>0</v>
      </c>
      <c r="K192" s="182" t="s">
        <v>153</v>
      </c>
      <c r="L192" s="41"/>
      <c r="M192" s="187" t="s">
        <v>19</v>
      </c>
      <c r="N192" s="188" t="s">
        <v>43</v>
      </c>
      <c r="O192" s="66"/>
      <c r="P192" s="189">
        <f>O192*H192</f>
        <v>0</v>
      </c>
      <c r="Q192" s="189">
        <v>1.1E-4</v>
      </c>
      <c r="R192" s="189">
        <f>Q192*H192</f>
        <v>1.7600000000000001E-3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248</v>
      </c>
      <c r="AT192" s="191" t="s">
        <v>149</v>
      </c>
      <c r="AU192" s="191" t="s">
        <v>82</v>
      </c>
      <c r="AY192" s="19" t="s">
        <v>146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248</v>
      </c>
      <c r="BM192" s="191" t="s">
        <v>1708</v>
      </c>
    </row>
    <row r="193" spans="1:65" s="2" customFormat="1">
      <c r="A193" s="36"/>
      <c r="B193" s="37"/>
      <c r="C193" s="38"/>
      <c r="D193" s="193" t="s">
        <v>156</v>
      </c>
      <c r="E193" s="38"/>
      <c r="F193" s="194" t="s">
        <v>1709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156</v>
      </c>
      <c r="AU193" s="19" t="s">
        <v>82</v>
      </c>
    </row>
    <row r="194" spans="1:65" s="13" customFormat="1">
      <c r="B194" s="198"/>
      <c r="C194" s="199"/>
      <c r="D194" s="200" t="s">
        <v>158</v>
      </c>
      <c r="E194" s="201" t="s">
        <v>19</v>
      </c>
      <c r="F194" s="202" t="s">
        <v>1710</v>
      </c>
      <c r="G194" s="199"/>
      <c r="H194" s="203">
        <v>16</v>
      </c>
      <c r="I194" s="204"/>
      <c r="J194" s="199"/>
      <c r="K194" s="199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158</v>
      </c>
      <c r="AU194" s="209" t="s">
        <v>82</v>
      </c>
      <c r="AV194" s="13" t="s">
        <v>82</v>
      </c>
      <c r="AW194" s="13" t="s">
        <v>33</v>
      </c>
      <c r="AX194" s="13" t="s">
        <v>80</v>
      </c>
      <c r="AY194" s="209" t="s">
        <v>146</v>
      </c>
    </row>
    <row r="195" spans="1:65" s="2" customFormat="1" ht="33" customHeight="1">
      <c r="A195" s="36"/>
      <c r="B195" s="37"/>
      <c r="C195" s="180" t="s">
        <v>605</v>
      </c>
      <c r="D195" s="180" t="s">
        <v>149</v>
      </c>
      <c r="E195" s="181" t="s">
        <v>1711</v>
      </c>
      <c r="F195" s="182" t="s">
        <v>1712</v>
      </c>
      <c r="G195" s="183" t="s">
        <v>179</v>
      </c>
      <c r="H195" s="184">
        <v>20</v>
      </c>
      <c r="I195" s="185"/>
      <c r="J195" s="186">
        <f>ROUND(I195*H195,2)</f>
        <v>0</v>
      </c>
      <c r="K195" s="182" t="s">
        <v>153</v>
      </c>
      <c r="L195" s="41"/>
      <c r="M195" s="187" t="s">
        <v>19</v>
      </c>
      <c r="N195" s="188" t="s">
        <v>43</v>
      </c>
      <c r="O195" s="66"/>
      <c r="P195" s="189">
        <f>O195*H195</f>
        <v>0</v>
      </c>
      <c r="Q195" s="189">
        <v>1.6000000000000001E-4</v>
      </c>
      <c r="R195" s="189">
        <f>Q195*H195</f>
        <v>3.2000000000000002E-3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248</v>
      </c>
      <c r="AT195" s="191" t="s">
        <v>149</v>
      </c>
      <c r="AU195" s="191" t="s">
        <v>82</v>
      </c>
      <c r="AY195" s="19" t="s">
        <v>146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248</v>
      </c>
      <c r="BM195" s="191" t="s">
        <v>1713</v>
      </c>
    </row>
    <row r="196" spans="1:65" s="2" customFormat="1">
      <c r="A196" s="36"/>
      <c r="B196" s="37"/>
      <c r="C196" s="38"/>
      <c r="D196" s="193" t="s">
        <v>156</v>
      </c>
      <c r="E196" s="38"/>
      <c r="F196" s="194" t="s">
        <v>1714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156</v>
      </c>
      <c r="AU196" s="19" t="s">
        <v>82</v>
      </c>
    </row>
    <row r="197" spans="1:65" s="13" customFormat="1">
      <c r="B197" s="198"/>
      <c r="C197" s="199"/>
      <c r="D197" s="200" t="s">
        <v>158</v>
      </c>
      <c r="E197" s="201" t="s">
        <v>19</v>
      </c>
      <c r="F197" s="202" t="s">
        <v>1715</v>
      </c>
      <c r="G197" s="199"/>
      <c r="H197" s="203">
        <v>20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158</v>
      </c>
      <c r="AU197" s="209" t="s">
        <v>82</v>
      </c>
      <c r="AV197" s="13" t="s">
        <v>82</v>
      </c>
      <c r="AW197" s="13" t="s">
        <v>33</v>
      </c>
      <c r="AX197" s="13" t="s">
        <v>80</v>
      </c>
      <c r="AY197" s="209" t="s">
        <v>146</v>
      </c>
    </row>
    <row r="198" spans="1:65" s="2" customFormat="1" ht="24.2" customHeight="1">
      <c r="A198" s="36"/>
      <c r="B198" s="37"/>
      <c r="C198" s="180" t="s">
        <v>610</v>
      </c>
      <c r="D198" s="180" t="s">
        <v>149</v>
      </c>
      <c r="E198" s="181" t="s">
        <v>1716</v>
      </c>
      <c r="F198" s="182" t="s">
        <v>1717</v>
      </c>
      <c r="G198" s="183" t="s">
        <v>267</v>
      </c>
      <c r="H198" s="221"/>
      <c r="I198" s="185"/>
      <c r="J198" s="186">
        <f>ROUND(I198*H198,2)</f>
        <v>0</v>
      </c>
      <c r="K198" s="182" t="s">
        <v>153</v>
      </c>
      <c r="L198" s="41"/>
      <c r="M198" s="187" t="s">
        <v>19</v>
      </c>
      <c r="N198" s="188" t="s">
        <v>43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248</v>
      </c>
      <c r="AT198" s="191" t="s">
        <v>149</v>
      </c>
      <c r="AU198" s="191" t="s">
        <v>82</v>
      </c>
      <c r="AY198" s="19" t="s">
        <v>146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80</v>
      </c>
      <c r="BK198" s="192">
        <f>ROUND(I198*H198,2)</f>
        <v>0</v>
      </c>
      <c r="BL198" s="19" t="s">
        <v>248</v>
      </c>
      <c r="BM198" s="191" t="s">
        <v>1718</v>
      </c>
    </row>
    <row r="199" spans="1:65" s="2" customFormat="1">
      <c r="A199" s="36"/>
      <c r="B199" s="37"/>
      <c r="C199" s="38"/>
      <c r="D199" s="193" t="s">
        <v>156</v>
      </c>
      <c r="E199" s="38"/>
      <c r="F199" s="194" t="s">
        <v>1719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156</v>
      </c>
      <c r="AU199" s="19" t="s">
        <v>82</v>
      </c>
    </row>
    <row r="200" spans="1:65" s="12" customFormat="1" ht="22.9" customHeight="1">
      <c r="B200" s="164"/>
      <c r="C200" s="165"/>
      <c r="D200" s="166" t="s">
        <v>71</v>
      </c>
      <c r="E200" s="178" t="s">
        <v>1720</v>
      </c>
      <c r="F200" s="178" t="s">
        <v>1721</v>
      </c>
      <c r="G200" s="165"/>
      <c r="H200" s="165"/>
      <c r="I200" s="168"/>
      <c r="J200" s="179">
        <f>BK200</f>
        <v>0</v>
      </c>
      <c r="K200" s="165"/>
      <c r="L200" s="170"/>
      <c r="M200" s="171"/>
      <c r="N200" s="172"/>
      <c r="O200" s="172"/>
      <c r="P200" s="173">
        <f>SUM(P201:P217)</f>
        <v>0</v>
      </c>
      <c r="Q200" s="172"/>
      <c r="R200" s="173">
        <f>SUM(R201:R217)</f>
        <v>2.4669999999999997E-2</v>
      </c>
      <c r="S200" s="172"/>
      <c r="T200" s="174">
        <f>SUM(T201:T217)</f>
        <v>1.91E-3</v>
      </c>
      <c r="AR200" s="175" t="s">
        <v>82</v>
      </c>
      <c r="AT200" s="176" t="s">
        <v>71</v>
      </c>
      <c r="AU200" s="176" t="s">
        <v>80</v>
      </c>
      <c r="AY200" s="175" t="s">
        <v>146</v>
      </c>
      <c r="BK200" s="177">
        <f>SUM(BK201:BK217)</f>
        <v>0</v>
      </c>
    </row>
    <row r="201" spans="1:65" s="2" customFormat="1" ht="16.5" customHeight="1">
      <c r="A201" s="36"/>
      <c r="B201" s="37"/>
      <c r="C201" s="180" t="s">
        <v>618</v>
      </c>
      <c r="D201" s="180" t="s">
        <v>149</v>
      </c>
      <c r="E201" s="181" t="s">
        <v>1722</v>
      </c>
      <c r="F201" s="182" t="s">
        <v>1723</v>
      </c>
      <c r="G201" s="183" t="s">
        <v>1500</v>
      </c>
      <c r="H201" s="184">
        <v>1</v>
      </c>
      <c r="I201" s="185"/>
      <c r="J201" s="186">
        <f>ROUND(I201*H201,2)</f>
        <v>0</v>
      </c>
      <c r="K201" s="182" t="s">
        <v>153</v>
      </c>
      <c r="L201" s="41"/>
      <c r="M201" s="187" t="s">
        <v>19</v>
      </c>
      <c r="N201" s="188" t="s">
        <v>43</v>
      </c>
      <c r="O201" s="66"/>
      <c r="P201" s="189">
        <f>O201*H201</f>
        <v>0</v>
      </c>
      <c r="Q201" s="189">
        <v>1.2579999999999999E-2</v>
      </c>
      <c r="R201" s="189">
        <f>Q201*H201</f>
        <v>1.2579999999999999E-2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248</v>
      </c>
      <c r="AT201" s="191" t="s">
        <v>149</v>
      </c>
      <c r="AU201" s="191" t="s">
        <v>82</v>
      </c>
      <c r="AY201" s="19" t="s">
        <v>146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248</v>
      </c>
      <c r="BM201" s="191" t="s">
        <v>1724</v>
      </c>
    </row>
    <row r="202" spans="1:65" s="2" customFormat="1">
      <c r="A202" s="36"/>
      <c r="B202" s="37"/>
      <c r="C202" s="38"/>
      <c r="D202" s="193" t="s">
        <v>156</v>
      </c>
      <c r="E202" s="38"/>
      <c r="F202" s="194" t="s">
        <v>1725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156</v>
      </c>
      <c r="AU202" s="19" t="s">
        <v>82</v>
      </c>
    </row>
    <row r="203" spans="1:65" s="2" customFormat="1" ht="16.5" customHeight="1">
      <c r="A203" s="36"/>
      <c r="B203" s="37"/>
      <c r="C203" s="180" t="s">
        <v>623</v>
      </c>
      <c r="D203" s="180" t="s">
        <v>149</v>
      </c>
      <c r="E203" s="181" t="s">
        <v>1726</v>
      </c>
      <c r="F203" s="182" t="s">
        <v>1727</v>
      </c>
      <c r="G203" s="183" t="s">
        <v>369</v>
      </c>
      <c r="H203" s="184">
        <v>4</v>
      </c>
      <c r="I203" s="185"/>
      <c r="J203" s="186">
        <f>ROUND(I203*H203,2)</f>
        <v>0</v>
      </c>
      <c r="K203" s="182" t="s">
        <v>19</v>
      </c>
      <c r="L203" s="41"/>
      <c r="M203" s="187" t="s">
        <v>19</v>
      </c>
      <c r="N203" s="188" t="s">
        <v>43</v>
      </c>
      <c r="O203" s="66"/>
      <c r="P203" s="189">
        <f>O203*H203</f>
        <v>0</v>
      </c>
      <c r="Q203" s="189">
        <v>2.5000000000000001E-4</v>
      </c>
      <c r="R203" s="189">
        <f>Q203*H203</f>
        <v>1E-3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248</v>
      </c>
      <c r="AT203" s="191" t="s">
        <v>149</v>
      </c>
      <c r="AU203" s="191" t="s">
        <v>82</v>
      </c>
      <c r="AY203" s="19" t="s">
        <v>146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80</v>
      </c>
      <c r="BK203" s="192">
        <f>ROUND(I203*H203,2)</f>
        <v>0</v>
      </c>
      <c r="BL203" s="19" t="s">
        <v>248</v>
      </c>
      <c r="BM203" s="191" t="s">
        <v>1728</v>
      </c>
    </row>
    <row r="204" spans="1:65" s="2" customFormat="1" ht="16.5" customHeight="1">
      <c r="A204" s="36"/>
      <c r="B204" s="37"/>
      <c r="C204" s="180" t="s">
        <v>630</v>
      </c>
      <c r="D204" s="180" t="s">
        <v>149</v>
      </c>
      <c r="E204" s="181" t="s">
        <v>1729</v>
      </c>
      <c r="F204" s="182" t="s">
        <v>1730</v>
      </c>
      <c r="G204" s="183" t="s">
        <v>369</v>
      </c>
      <c r="H204" s="184">
        <v>2</v>
      </c>
      <c r="I204" s="185"/>
      <c r="J204" s="186">
        <f>ROUND(I204*H204,2)</f>
        <v>0</v>
      </c>
      <c r="K204" s="182" t="s">
        <v>19</v>
      </c>
      <c r="L204" s="41"/>
      <c r="M204" s="187" t="s">
        <v>19</v>
      </c>
      <c r="N204" s="188" t="s">
        <v>43</v>
      </c>
      <c r="O204" s="66"/>
      <c r="P204" s="189">
        <f>O204*H204</f>
        <v>0</v>
      </c>
      <c r="Q204" s="189">
        <v>7.1000000000000002E-4</v>
      </c>
      <c r="R204" s="189">
        <f>Q204*H204</f>
        <v>1.42E-3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248</v>
      </c>
      <c r="AT204" s="191" t="s">
        <v>149</v>
      </c>
      <c r="AU204" s="191" t="s">
        <v>82</v>
      </c>
      <c r="AY204" s="19" t="s">
        <v>146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80</v>
      </c>
      <c r="BK204" s="192">
        <f>ROUND(I204*H204,2)</f>
        <v>0</v>
      </c>
      <c r="BL204" s="19" t="s">
        <v>248</v>
      </c>
      <c r="BM204" s="191" t="s">
        <v>1731</v>
      </c>
    </row>
    <row r="205" spans="1:65" s="2" customFormat="1" ht="21.75" customHeight="1">
      <c r="A205" s="36"/>
      <c r="B205" s="37"/>
      <c r="C205" s="180" t="s">
        <v>635</v>
      </c>
      <c r="D205" s="180" t="s">
        <v>149</v>
      </c>
      <c r="E205" s="181" t="s">
        <v>1732</v>
      </c>
      <c r="F205" s="182" t="s">
        <v>1733</v>
      </c>
      <c r="G205" s="183" t="s">
        <v>369</v>
      </c>
      <c r="H205" s="184">
        <v>1</v>
      </c>
      <c r="I205" s="185"/>
      <c r="J205" s="186">
        <f>ROUND(I205*H205,2)</f>
        <v>0</v>
      </c>
      <c r="K205" s="182" t="s">
        <v>19</v>
      </c>
      <c r="L205" s="41"/>
      <c r="M205" s="187" t="s">
        <v>19</v>
      </c>
      <c r="N205" s="188" t="s">
        <v>43</v>
      </c>
      <c r="O205" s="66"/>
      <c r="P205" s="189">
        <f>O205*H205</f>
        <v>0</v>
      </c>
      <c r="Q205" s="189">
        <v>1.3999999999999999E-4</v>
      </c>
      <c r="R205" s="189">
        <f>Q205*H205</f>
        <v>1.3999999999999999E-4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248</v>
      </c>
      <c r="AT205" s="191" t="s">
        <v>149</v>
      </c>
      <c r="AU205" s="191" t="s">
        <v>82</v>
      </c>
      <c r="AY205" s="19" t="s">
        <v>146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248</v>
      </c>
      <c r="BM205" s="191" t="s">
        <v>1734</v>
      </c>
    </row>
    <row r="206" spans="1:65" s="2" customFormat="1" ht="21.75" customHeight="1">
      <c r="A206" s="36"/>
      <c r="B206" s="37"/>
      <c r="C206" s="180" t="s">
        <v>641</v>
      </c>
      <c r="D206" s="180" t="s">
        <v>149</v>
      </c>
      <c r="E206" s="181" t="s">
        <v>1735</v>
      </c>
      <c r="F206" s="182" t="s">
        <v>1736</v>
      </c>
      <c r="G206" s="183" t="s">
        <v>369</v>
      </c>
      <c r="H206" s="184">
        <v>1</v>
      </c>
      <c r="I206" s="185"/>
      <c r="J206" s="186">
        <f>ROUND(I206*H206,2)</f>
        <v>0</v>
      </c>
      <c r="K206" s="182" t="s">
        <v>19</v>
      </c>
      <c r="L206" s="41"/>
      <c r="M206" s="187" t="s">
        <v>19</v>
      </c>
      <c r="N206" s="188" t="s">
        <v>43</v>
      </c>
      <c r="O206" s="66"/>
      <c r="P206" s="189">
        <f>O206*H206</f>
        <v>0</v>
      </c>
      <c r="Q206" s="189">
        <v>8.5999999999999998E-4</v>
      </c>
      <c r="R206" s="189">
        <f>Q206*H206</f>
        <v>8.5999999999999998E-4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248</v>
      </c>
      <c r="AT206" s="191" t="s">
        <v>149</v>
      </c>
      <c r="AU206" s="191" t="s">
        <v>82</v>
      </c>
      <c r="AY206" s="19" t="s">
        <v>146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248</v>
      </c>
      <c r="BM206" s="191" t="s">
        <v>1737</v>
      </c>
    </row>
    <row r="207" spans="1:65" s="2" customFormat="1" ht="21.75" customHeight="1">
      <c r="A207" s="36"/>
      <c r="B207" s="37"/>
      <c r="C207" s="180" t="s">
        <v>646</v>
      </c>
      <c r="D207" s="180" t="s">
        <v>149</v>
      </c>
      <c r="E207" s="181" t="s">
        <v>1738</v>
      </c>
      <c r="F207" s="182" t="s">
        <v>1739</v>
      </c>
      <c r="G207" s="183" t="s">
        <v>369</v>
      </c>
      <c r="H207" s="184">
        <v>1</v>
      </c>
      <c r="I207" s="185"/>
      <c r="J207" s="186">
        <f>ROUND(I207*H207,2)</f>
        <v>0</v>
      </c>
      <c r="K207" s="182" t="s">
        <v>153</v>
      </c>
      <c r="L207" s="41"/>
      <c r="M207" s="187" t="s">
        <v>19</v>
      </c>
      <c r="N207" s="188" t="s">
        <v>43</v>
      </c>
      <c r="O207" s="66"/>
      <c r="P207" s="189">
        <f>O207*H207</f>
        <v>0</v>
      </c>
      <c r="Q207" s="189">
        <v>8.5999999999999998E-4</v>
      </c>
      <c r="R207" s="189">
        <f>Q207*H207</f>
        <v>8.5999999999999998E-4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248</v>
      </c>
      <c r="AT207" s="191" t="s">
        <v>149</v>
      </c>
      <c r="AU207" s="191" t="s">
        <v>82</v>
      </c>
      <c r="AY207" s="19" t="s">
        <v>146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248</v>
      </c>
      <c r="BM207" s="191" t="s">
        <v>1740</v>
      </c>
    </row>
    <row r="208" spans="1:65" s="2" customFormat="1">
      <c r="A208" s="36"/>
      <c r="B208" s="37"/>
      <c r="C208" s="38"/>
      <c r="D208" s="193" t="s">
        <v>156</v>
      </c>
      <c r="E208" s="38"/>
      <c r="F208" s="194" t="s">
        <v>1741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156</v>
      </c>
      <c r="AU208" s="19" t="s">
        <v>82</v>
      </c>
    </row>
    <row r="209" spans="1:65" s="2" customFormat="1" ht="16.5" customHeight="1">
      <c r="A209" s="36"/>
      <c r="B209" s="37"/>
      <c r="C209" s="180" t="s">
        <v>649</v>
      </c>
      <c r="D209" s="180" t="s">
        <v>149</v>
      </c>
      <c r="E209" s="181" t="s">
        <v>1742</v>
      </c>
      <c r="F209" s="182" t="s">
        <v>1743</v>
      </c>
      <c r="G209" s="183" t="s">
        <v>369</v>
      </c>
      <c r="H209" s="184">
        <v>7</v>
      </c>
      <c r="I209" s="185"/>
      <c r="J209" s="186">
        <f>ROUND(I209*H209,2)</f>
        <v>0</v>
      </c>
      <c r="K209" s="182" t="s">
        <v>19</v>
      </c>
      <c r="L209" s="41"/>
      <c r="M209" s="187" t="s">
        <v>19</v>
      </c>
      <c r="N209" s="188" t="s">
        <v>43</v>
      </c>
      <c r="O209" s="66"/>
      <c r="P209" s="189">
        <f>O209*H209</f>
        <v>0</v>
      </c>
      <c r="Q209" s="189">
        <v>5.6999999999999998E-4</v>
      </c>
      <c r="R209" s="189">
        <f>Q209*H209</f>
        <v>3.9899999999999996E-3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248</v>
      </c>
      <c r="AT209" s="191" t="s">
        <v>149</v>
      </c>
      <c r="AU209" s="191" t="s">
        <v>82</v>
      </c>
      <c r="AY209" s="19" t="s">
        <v>146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248</v>
      </c>
      <c r="BM209" s="191" t="s">
        <v>1744</v>
      </c>
    </row>
    <row r="210" spans="1:65" s="2" customFormat="1" ht="24.2" customHeight="1">
      <c r="A210" s="36"/>
      <c r="B210" s="37"/>
      <c r="C210" s="180" t="s">
        <v>654</v>
      </c>
      <c r="D210" s="180" t="s">
        <v>149</v>
      </c>
      <c r="E210" s="181" t="s">
        <v>1745</v>
      </c>
      <c r="F210" s="182" t="s">
        <v>1746</v>
      </c>
      <c r="G210" s="183" t="s">
        <v>369</v>
      </c>
      <c r="H210" s="184">
        <v>1</v>
      </c>
      <c r="I210" s="185"/>
      <c r="J210" s="186">
        <f>ROUND(I210*H210,2)</f>
        <v>0</v>
      </c>
      <c r="K210" s="182" t="s">
        <v>19</v>
      </c>
      <c r="L210" s="41"/>
      <c r="M210" s="187" t="s">
        <v>19</v>
      </c>
      <c r="N210" s="188" t="s">
        <v>43</v>
      </c>
      <c r="O210" s="66"/>
      <c r="P210" s="189">
        <f>O210*H210</f>
        <v>0</v>
      </c>
      <c r="Q210" s="189">
        <v>5.6999999999999998E-4</v>
      </c>
      <c r="R210" s="189">
        <f>Q210*H210</f>
        <v>5.6999999999999998E-4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248</v>
      </c>
      <c r="AT210" s="191" t="s">
        <v>149</v>
      </c>
      <c r="AU210" s="191" t="s">
        <v>82</v>
      </c>
      <c r="AY210" s="19" t="s">
        <v>146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80</v>
      </c>
      <c r="BK210" s="192">
        <f>ROUND(I210*H210,2)</f>
        <v>0</v>
      </c>
      <c r="BL210" s="19" t="s">
        <v>248</v>
      </c>
      <c r="BM210" s="191" t="s">
        <v>1747</v>
      </c>
    </row>
    <row r="211" spans="1:65" s="2" customFormat="1" ht="16.5" customHeight="1">
      <c r="A211" s="36"/>
      <c r="B211" s="37"/>
      <c r="C211" s="180" t="s">
        <v>660</v>
      </c>
      <c r="D211" s="180" t="s">
        <v>149</v>
      </c>
      <c r="E211" s="181" t="s">
        <v>1748</v>
      </c>
      <c r="F211" s="182" t="s">
        <v>1749</v>
      </c>
      <c r="G211" s="183" t="s">
        <v>369</v>
      </c>
      <c r="H211" s="184">
        <v>1</v>
      </c>
      <c r="I211" s="185"/>
      <c r="J211" s="186">
        <f>ROUND(I211*H211,2)</f>
        <v>0</v>
      </c>
      <c r="K211" s="182" t="s">
        <v>19</v>
      </c>
      <c r="L211" s="41"/>
      <c r="M211" s="187" t="s">
        <v>19</v>
      </c>
      <c r="N211" s="188" t="s">
        <v>43</v>
      </c>
      <c r="O211" s="66"/>
      <c r="P211" s="189">
        <f>O211*H211</f>
        <v>0</v>
      </c>
      <c r="Q211" s="189">
        <v>3.5E-4</v>
      </c>
      <c r="R211" s="189">
        <f>Q211*H211</f>
        <v>3.5E-4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248</v>
      </c>
      <c r="AT211" s="191" t="s">
        <v>149</v>
      </c>
      <c r="AU211" s="191" t="s">
        <v>82</v>
      </c>
      <c r="AY211" s="19" t="s">
        <v>146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248</v>
      </c>
      <c r="BM211" s="191" t="s">
        <v>1750</v>
      </c>
    </row>
    <row r="212" spans="1:65" s="2" customFormat="1" ht="24.2" customHeight="1">
      <c r="A212" s="36"/>
      <c r="B212" s="37"/>
      <c r="C212" s="180" t="s">
        <v>665</v>
      </c>
      <c r="D212" s="180" t="s">
        <v>149</v>
      </c>
      <c r="E212" s="181" t="s">
        <v>1751</v>
      </c>
      <c r="F212" s="182" t="s">
        <v>1752</v>
      </c>
      <c r="G212" s="183" t="s">
        <v>369</v>
      </c>
      <c r="H212" s="184">
        <v>2</v>
      </c>
      <c r="I212" s="185"/>
      <c r="J212" s="186">
        <f>ROUND(I212*H212,2)</f>
        <v>0</v>
      </c>
      <c r="K212" s="182" t="s">
        <v>153</v>
      </c>
      <c r="L212" s="41"/>
      <c r="M212" s="187" t="s">
        <v>19</v>
      </c>
      <c r="N212" s="188" t="s">
        <v>43</v>
      </c>
      <c r="O212" s="66"/>
      <c r="P212" s="189">
        <f>O212*H212</f>
        <v>0</v>
      </c>
      <c r="Q212" s="189">
        <v>1.4499999999999999E-3</v>
      </c>
      <c r="R212" s="189">
        <f>Q212*H212</f>
        <v>2.8999999999999998E-3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248</v>
      </c>
      <c r="AT212" s="191" t="s">
        <v>149</v>
      </c>
      <c r="AU212" s="191" t="s">
        <v>82</v>
      </c>
      <c r="AY212" s="19" t="s">
        <v>146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248</v>
      </c>
      <c r="BM212" s="191" t="s">
        <v>1753</v>
      </c>
    </row>
    <row r="213" spans="1:65" s="2" customFormat="1">
      <c r="A213" s="36"/>
      <c r="B213" s="37"/>
      <c r="C213" s="38"/>
      <c r="D213" s="193" t="s">
        <v>156</v>
      </c>
      <c r="E213" s="38"/>
      <c r="F213" s="194" t="s">
        <v>1754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156</v>
      </c>
      <c r="AU213" s="19" t="s">
        <v>82</v>
      </c>
    </row>
    <row r="214" spans="1:65" s="2" customFormat="1" ht="16.5" customHeight="1">
      <c r="A214" s="36"/>
      <c r="B214" s="37"/>
      <c r="C214" s="180" t="s">
        <v>670</v>
      </c>
      <c r="D214" s="180" t="s">
        <v>149</v>
      </c>
      <c r="E214" s="181" t="s">
        <v>1755</v>
      </c>
      <c r="F214" s="182" t="s">
        <v>1756</v>
      </c>
      <c r="G214" s="183" t="s">
        <v>369</v>
      </c>
      <c r="H214" s="184">
        <v>1</v>
      </c>
      <c r="I214" s="185"/>
      <c r="J214" s="186">
        <f>ROUND(I214*H214,2)</f>
        <v>0</v>
      </c>
      <c r="K214" s="182" t="s">
        <v>153</v>
      </c>
      <c r="L214" s="41"/>
      <c r="M214" s="187" t="s">
        <v>19</v>
      </c>
      <c r="N214" s="188" t="s">
        <v>43</v>
      </c>
      <c r="O214" s="66"/>
      <c r="P214" s="189">
        <f>O214*H214</f>
        <v>0</v>
      </c>
      <c r="Q214" s="189">
        <v>0</v>
      </c>
      <c r="R214" s="189">
        <f>Q214*H214</f>
        <v>0</v>
      </c>
      <c r="S214" s="189">
        <v>1.91E-3</v>
      </c>
      <c r="T214" s="190">
        <f>S214*H214</f>
        <v>1.91E-3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248</v>
      </c>
      <c r="AT214" s="191" t="s">
        <v>149</v>
      </c>
      <c r="AU214" s="191" t="s">
        <v>82</v>
      </c>
      <c r="AY214" s="19" t="s">
        <v>146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80</v>
      </c>
      <c r="BK214" s="192">
        <f>ROUND(I214*H214,2)</f>
        <v>0</v>
      </c>
      <c r="BL214" s="19" t="s">
        <v>248</v>
      </c>
      <c r="BM214" s="191" t="s">
        <v>1757</v>
      </c>
    </row>
    <row r="215" spans="1:65" s="2" customFormat="1">
      <c r="A215" s="36"/>
      <c r="B215" s="37"/>
      <c r="C215" s="38"/>
      <c r="D215" s="193" t="s">
        <v>156</v>
      </c>
      <c r="E215" s="38"/>
      <c r="F215" s="194" t="s">
        <v>1758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156</v>
      </c>
      <c r="AU215" s="19" t="s">
        <v>82</v>
      </c>
    </row>
    <row r="216" spans="1:65" s="2" customFormat="1" ht="24.2" customHeight="1">
      <c r="A216" s="36"/>
      <c r="B216" s="37"/>
      <c r="C216" s="180" t="s">
        <v>675</v>
      </c>
      <c r="D216" s="180" t="s">
        <v>149</v>
      </c>
      <c r="E216" s="181" t="s">
        <v>1759</v>
      </c>
      <c r="F216" s="182" t="s">
        <v>1760</v>
      </c>
      <c r="G216" s="183" t="s">
        <v>267</v>
      </c>
      <c r="H216" s="221"/>
      <c r="I216" s="185"/>
      <c r="J216" s="186">
        <f>ROUND(I216*H216,2)</f>
        <v>0</v>
      </c>
      <c r="K216" s="182" t="s">
        <v>153</v>
      </c>
      <c r="L216" s="41"/>
      <c r="M216" s="187" t="s">
        <v>19</v>
      </c>
      <c r="N216" s="188" t="s">
        <v>43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248</v>
      </c>
      <c r="AT216" s="191" t="s">
        <v>149</v>
      </c>
      <c r="AU216" s="191" t="s">
        <v>82</v>
      </c>
      <c r="AY216" s="19" t="s">
        <v>146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80</v>
      </c>
      <c r="BK216" s="192">
        <f>ROUND(I216*H216,2)</f>
        <v>0</v>
      </c>
      <c r="BL216" s="19" t="s">
        <v>248</v>
      </c>
      <c r="BM216" s="191" t="s">
        <v>1761</v>
      </c>
    </row>
    <row r="217" spans="1:65" s="2" customFormat="1">
      <c r="A217" s="36"/>
      <c r="B217" s="37"/>
      <c r="C217" s="38"/>
      <c r="D217" s="193" t="s">
        <v>156</v>
      </c>
      <c r="E217" s="38"/>
      <c r="F217" s="194" t="s">
        <v>1762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156</v>
      </c>
      <c r="AU217" s="19" t="s">
        <v>82</v>
      </c>
    </row>
    <row r="218" spans="1:65" s="12" customFormat="1" ht="22.9" customHeight="1">
      <c r="B218" s="164"/>
      <c r="C218" s="165"/>
      <c r="D218" s="166" t="s">
        <v>71</v>
      </c>
      <c r="E218" s="178" t="s">
        <v>1763</v>
      </c>
      <c r="F218" s="178" t="s">
        <v>1764</v>
      </c>
      <c r="G218" s="165"/>
      <c r="H218" s="165"/>
      <c r="I218" s="168"/>
      <c r="J218" s="179">
        <f>BK218</f>
        <v>0</v>
      </c>
      <c r="K218" s="165"/>
      <c r="L218" s="170"/>
      <c r="M218" s="171"/>
      <c r="N218" s="172"/>
      <c r="O218" s="172"/>
      <c r="P218" s="173">
        <f>SUM(P219:P225)</f>
        <v>0</v>
      </c>
      <c r="Q218" s="172"/>
      <c r="R218" s="173">
        <f>SUM(R219:R225)</f>
        <v>3.4799999999999998E-2</v>
      </c>
      <c r="S218" s="172"/>
      <c r="T218" s="174">
        <f>SUM(T219:T225)</f>
        <v>0</v>
      </c>
      <c r="AR218" s="175" t="s">
        <v>82</v>
      </c>
      <c r="AT218" s="176" t="s">
        <v>71</v>
      </c>
      <c r="AU218" s="176" t="s">
        <v>80</v>
      </c>
      <c r="AY218" s="175" t="s">
        <v>146</v>
      </c>
      <c r="BK218" s="177">
        <f>SUM(BK219:BK225)</f>
        <v>0</v>
      </c>
    </row>
    <row r="219" spans="1:65" s="2" customFormat="1" ht="24.2" customHeight="1">
      <c r="A219" s="36"/>
      <c r="B219" s="37"/>
      <c r="C219" s="180" t="s">
        <v>677</v>
      </c>
      <c r="D219" s="180" t="s">
        <v>149</v>
      </c>
      <c r="E219" s="181" t="s">
        <v>1765</v>
      </c>
      <c r="F219" s="182" t="s">
        <v>1766</v>
      </c>
      <c r="G219" s="183" t="s">
        <v>369</v>
      </c>
      <c r="H219" s="184">
        <v>1</v>
      </c>
      <c r="I219" s="185"/>
      <c r="J219" s="186">
        <f>ROUND(I219*H219,2)</f>
        <v>0</v>
      </c>
      <c r="K219" s="182" t="s">
        <v>153</v>
      </c>
      <c r="L219" s="41"/>
      <c r="M219" s="187" t="s">
        <v>19</v>
      </c>
      <c r="N219" s="188" t="s">
        <v>43</v>
      </c>
      <c r="O219" s="66"/>
      <c r="P219" s="189">
        <f>O219*H219</f>
        <v>0</v>
      </c>
      <c r="Q219" s="189">
        <v>3.4799999999999998E-2</v>
      </c>
      <c r="R219" s="189">
        <f>Q219*H219</f>
        <v>3.4799999999999998E-2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248</v>
      </c>
      <c r="AT219" s="191" t="s">
        <v>149</v>
      </c>
      <c r="AU219" s="191" t="s">
        <v>82</v>
      </c>
      <c r="AY219" s="19" t="s">
        <v>146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248</v>
      </c>
      <c r="BM219" s="191" t="s">
        <v>1767</v>
      </c>
    </row>
    <row r="220" spans="1:65" s="2" customFormat="1">
      <c r="A220" s="36"/>
      <c r="B220" s="37"/>
      <c r="C220" s="38"/>
      <c r="D220" s="193" t="s">
        <v>156</v>
      </c>
      <c r="E220" s="38"/>
      <c r="F220" s="194" t="s">
        <v>1768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156</v>
      </c>
      <c r="AU220" s="19" t="s">
        <v>82</v>
      </c>
    </row>
    <row r="221" spans="1:65" s="2" customFormat="1" ht="16.5" customHeight="1">
      <c r="A221" s="36"/>
      <c r="B221" s="37"/>
      <c r="C221" s="180" t="s">
        <v>682</v>
      </c>
      <c r="D221" s="180" t="s">
        <v>149</v>
      </c>
      <c r="E221" s="181" t="s">
        <v>1769</v>
      </c>
      <c r="F221" s="182" t="s">
        <v>1770</v>
      </c>
      <c r="G221" s="183" t="s">
        <v>369</v>
      </c>
      <c r="H221" s="184">
        <v>15</v>
      </c>
      <c r="I221" s="185"/>
      <c r="J221" s="186">
        <f>ROUND(I221*H221,2)</f>
        <v>0</v>
      </c>
      <c r="K221" s="182" t="s">
        <v>153</v>
      </c>
      <c r="L221" s="41"/>
      <c r="M221" s="187" t="s">
        <v>19</v>
      </c>
      <c r="N221" s="188" t="s">
        <v>43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248</v>
      </c>
      <c r="AT221" s="191" t="s">
        <v>149</v>
      </c>
      <c r="AU221" s="191" t="s">
        <v>82</v>
      </c>
      <c r="AY221" s="19" t="s">
        <v>146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80</v>
      </c>
      <c r="BK221" s="192">
        <f>ROUND(I221*H221,2)</f>
        <v>0</v>
      </c>
      <c r="BL221" s="19" t="s">
        <v>248</v>
      </c>
      <c r="BM221" s="191" t="s">
        <v>1771</v>
      </c>
    </row>
    <row r="222" spans="1:65" s="2" customFormat="1">
      <c r="A222" s="36"/>
      <c r="B222" s="37"/>
      <c r="C222" s="38"/>
      <c r="D222" s="193" t="s">
        <v>156</v>
      </c>
      <c r="E222" s="38"/>
      <c r="F222" s="194" t="s">
        <v>1772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156</v>
      </c>
      <c r="AU222" s="19" t="s">
        <v>82</v>
      </c>
    </row>
    <row r="223" spans="1:65" s="2" customFormat="1" ht="16.5" customHeight="1">
      <c r="A223" s="36"/>
      <c r="B223" s="37"/>
      <c r="C223" s="180" t="s">
        <v>688</v>
      </c>
      <c r="D223" s="180" t="s">
        <v>149</v>
      </c>
      <c r="E223" s="181" t="s">
        <v>1773</v>
      </c>
      <c r="F223" s="182" t="s">
        <v>1774</v>
      </c>
      <c r="G223" s="183" t="s">
        <v>1144</v>
      </c>
      <c r="H223" s="184">
        <v>1</v>
      </c>
      <c r="I223" s="185"/>
      <c r="J223" s="186">
        <f>ROUND(I223*H223,2)</f>
        <v>0</v>
      </c>
      <c r="K223" s="182" t="s">
        <v>19</v>
      </c>
      <c r="L223" s="41"/>
      <c r="M223" s="187" t="s">
        <v>19</v>
      </c>
      <c r="N223" s="188" t="s">
        <v>43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248</v>
      </c>
      <c r="AT223" s="191" t="s">
        <v>149</v>
      </c>
      <c r="AU223" s="191" t="s">
        <v>82</v>
      </c>
      <c r="AY223" s="19" t="s">
        <v>146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80</v>
      </c>
      <c r="BK223" s="192">
        <f>ROUND(I223*H223,2)</f>
        <v>0</v>
      </c>
      <c r="BL223" s="19" t="s">
        <v>248</v>
      </c>
      <c r="BM223" s="191" t="s">
        <v>1775</v>
      </c>
    </row>
    <row r="224" spans="1:65" s="2" customFormat="1" ht="24.2" customHeight="1">
      <c r="A224" s="36"/>
      <c r="B224" s="37"/>
      <c r="C224" s="180" t="s">
        <v>694</v>
      </c>
      <c r="D224" s="180" t="s">
        <v>149</v>
      </c>
      <c r="E224" s="181" t="s">
        <v>1776</v>
      </c>
      <c r="F224" s="182" t="s">
        <v>1777</v>
      </c>
      <c r="G224" s="183" t="s">
        <v>267</v>
      </c>
      <c r="H224" s="221"/>
      <c r="I224" s="185"/>
      <c r="J224" s="186">
        <f>ROUND(I224*H224,2)</f>
        <v>0</v>
      </c>
      <c r="K224" s="182" t="s">
        <v>153</v>
      </c>
      <c r="L224" s="41"/>
      <c r="M224" s="187" t="s">
        <v>19</v>
      </c>
      <c r="N224" s="188" t="s">
        <v>43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248</v>
      </c>
      <c r="AT224" s="191" t="s">
        <v>149</v>
      </c>
      <c r="AU224" s="191" t="s">
        <v>82</v>
      </c>
      <c r="AY224" s="19" t="s">
        <v>146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80</v>
      </c>
      <c r="BK224" s="192">
        <f>ROUND(I224*H224,2)</f>
        <v>0</v>
      </c>
      <c r="BL224" s="19" t="s">
        <v>248</v>
      </c>
      <c r="BM224" s="191" t="s">
        <v>1778</v>
      </c>
    </row>
    <row r="225" spans="1:65" s="2" customFormat="1">
      <c r="A225" s="36"/>
      <c r="B225" s="37"/>
      <c r="C225" s="38"/>
      <c r="D225" s="193" t="s">
        <v>156</v>
      </c>
      <c r="E225" s="38"/>
      <c r="F225" s="194" t="s">
        <v>1779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156</v>
      </c>
      <c r="AU225" s="19" t="s">
        <v>82</v>
      </c>
    </row>
    <row r="226" spans="1:65" s="12" customFormat="1" ht="25.9" customHeight="1">
      <c r="B226" s="164"/>
      <c r="C226" s="165"/>
      <c r="D226" s="166" t="s">
        <v>71</v>
      </c>
      <c r="E226" s="167" t="s">
        <v>1540</v>
      </c>
      <c r="F226" s="167" t="s">
        <v>1541</v>
      </c>
      <c r="G226" s="165"/>
      <c r="H226" s="165"/>
      <c r="I226" s="168"/>
      <c r="J226" s="169">
        <f>BK226</f>
        <v>0</v>
      </c>
      <c r="K226" s="165"/>
      <c r="L226" s="170"/>
      <c r="M226" s="171"/>
      <c r="N226" s="172"/>
      <c r="O226" s="172"/>
      <c r="P226" s="173">
        <f>SUM(P227:P228)</f>
        <v>0</v>
      </c>
      <c r="Q226" s="172"/>
      <c r="R226" s="173">
        <f>SUM(R227:R228)</f>
        <v>0</v>
      </c>
      <c r="S226" s="172"/>
      <c r="T226" s="174">
        <f>SUM(T227:T228)</f>
        <v>0</v>
      </c>
      <c r="AR226" s="175" t="s">
        <v>154</v>
      </c>
      <c r="AT226" s="176" t="s">
        <v>71</v>
      </c>
      <c r="AU226" s="176" t="s">
        <v>72</v>
      </c>
      <c r="AY226" s="175" t="s">
        <v>146</v>
      </c>
      <c r="BK226" s="177">
        <f>SUM(BK227:BK228)</f>
        <v>0</v>
      </c>
    </row>
    <row r="227" spans="1:65" s="2" customFormat="1" ht="21.75" customHeight="1">
      <c r="A227" s="36"/>
      <c r="B227" s="37"/>
      <c r="C227" s="180" t="s">
        <v>698</v>
      </c>
      <c r="D227" s="180" t="s">
        <v>149</v>
      </c>
      <c r="E227" s="181" t="s">
        <v>1542</v>
      </c>
      <c r="F227" s="182" t="s">
        <v>1543</v>
      </c>
      <c r="G227" s="183" t="s">
        <v>1544</v>
      </c>
      <c r="H227" s="184">
        <v>50</v>
      </c>
      <c r="I227" s="185"/>
      <c r="J227" s="186">
        <f>ROUND(I227*H227,2)</f>
        <v>0</v>
      </c>
      <c r="K227" s="182" t="s">
        <v>153</v>
      </c>
      <c r="L227" s="41"/>
      <c r="M227" s="187" t="s">
        <v>19</v>
      </c>
      <c r="N227" s="188" t="s">
        <v>43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1545</v>
      </c>
      <c r="AT227" s="191" t="s">
        <v>149</v>
      </c>
      <c r="AU227" s="191" t="s">
        <v>80</v>
      </c>
      <c r="AY227" s="19" t="s">
        <v>146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80</v>
      </c>
      <c r="BK227" s="192">
        <f>ROUND(I227*H227,2)</f>
        <v>0</v>
      </c>
      <c r="BL227" s="19" t="s">
        <v>1545</v>
      </c>
      <c r="BM227" s="191" t="s">
        <v>1780</v>
      </c>
    </row>
    <row r="228" spans="1:65" s="2" customFormat="1">
      <c r="A228" s="36"/>
      <c r="B228" s="37"/>
      <c r="C228" s="38"/>
      <c r="D228" s="193" t="s">
        <v>156</v>
      </c>
      <c r="E228" s="38"/>
      <c r="F228" s="194" t="s">
        <v>1547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156</v>
      </c>
      <c r="AU228" s="19" t="s">
        <v>80</v>
      </c>
    </row>
    <row r="229" spans="1:65" s="12" customFormat="1" ht="25.9" customHeight="1">
      <c r="B229" s="164"/>
      <c r="C229" s="165"/>
      <c r="D229" s="166" t="s">
        <v>71</v>
      </c>
      <c r="E229" s="167" t="s">
        <v>1548</v>
      </c>
      <c r="F229" s="167" t="s">
        <v>1549</v>
      </c>
      <c r="G229" s="165"/>
      <c r="H229" s="165"/>
      <c r="I229" s="168"/>
      <c r="J229" s="169">
        <f>BK229</f>
        <v>0</v>
      </c>
      <c r="K229" s="165"/>
      <c r="L229" s="170"/>
      <c r="M229" s="171"/>
      <c r="N229" s="172"/>
      <c r="O229" s="172"/>
      <c r="P229" s="173">
        <f>P230</f>
        <v>0</v>
      </c>
      <c r="Q229" s="172"/>
      <c r="R229" s="173">
        <f>R230</f>
        <v>0</v>
      </c>
      <c r="S229" s="172"/>
      <c r="T229" s="174">
        <f>T230</f>
        <v>0</v>
      </c>
      <c r="AR229" s="175" t="s">
        <v>154</v>
      </c>
      <c r="AT229" s="176" t="s">
        <v>71</v>
      </c>
      <c r="AU229" s="176" t="s">
        <v>72</v>
      </c>
      <c r="AY229" s="175" t="s">
        <v>146</v>
      </c>
      <c r="BK229" s="177">
        <f>BK230</f>
        <v>0</v>
      </c>
    </row>
    <row r="230" spans="1:65" s="2" customFormat="1" ht="16.5" customHeight="1">
      <c r="A230" s="36"/>
      <c r="B230" s="37"/>
      <c r="C230" s="180" t="s">
        <v>703</v>
      </c>
      <c r="D230" s="180" t="s">
        <v>149</v>
      </c>
      <c r="E230" s="181" t="s">
        <v>1550</v>
      </c>
      <c r="F230" s="182" t="s">
        <v>1551</v>
      </c>
      <c r="G230" s="183" t="s">
        <v>1144</v>
      </c>
      <c r="H230" s="184">
        <v>1</v>
      </c>
      <c r="I230" s="185"/>
      <c r="J230" s="186">
        <f>ROUND(I230*H230,2)</f>
        <v>0</v>
      </c>
      <c r="K230" s="182" t="s">
        <v>19</v>
      </c>
      <c r="L230" s="41"/>
      <c r="M230" s="249" t="s">
        <v>19</v>
      </c>
      <c r="N230" s="250" t="s">
        <v>43</v>
      </c>
      <c r="O230" s="224"/>
      <c r="P230" s="251">
        <f>O230*H230</f>
        <v>0</v>
      </c>
      <c r="Q230" s="251">
        <v>0</v>
      </c>
      <c r="R230" s="251">
        <f>Q230*H230</f>
        <v>0</v>
      </c>
      <c r="S230" s="251">
        <v>0</v>
      </c>
      <c r="T230" s="252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1545</v>
      </c>
      <c r="AT230" s="191" t="s">
        <v>149</v>
      </c>
      <c r="AU230" s="191" t="s">
        <v>80</v>
      </c>
      <c r="AY230" s="19" t="s">
        <v>146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80</v>
      </c>
      <c r="BK230" s="192">
        <f>ROUND(I230*H230,2)</f>
        <v>0</v>
      </c>
      <c r="BL230" s="19" t="s">
        <v>1545</v>
      </c>
      <c r="BM230" s="191" t="s">
        <v>1781</v>
      </c>
    </row>
    <row r="231" spans="1:65" s="2" customFormat="1" ht="6.95" customHeight="1">
      <c r="A231" s="36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41"/>
      <c r="M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</sheetData>
  <sheetProtection algorithmName="SHA-512" hashValue="cwdAL/gUhFwb3CMaxGoz2I+Ak7ipZXQQzWboZeHBa1bcGCgGQYjMrRWPmSuC5xMOBYXCBLix+9r9Ivp3+vStpw==" saltValue="oVMP1LIBtLwDIQzCg6BY4a7I2HTwePPwUP8TiUSyA6qk0q84kmvvGeoVucWO0xmGGtv8SxMDWyFxc8ugVSDAzQ==" spinCount="100000" sheet="1" objects="1" scenarios="1" formatColumns="0" formatRows="0" autoFilter="0"/>
  <autoFilter ref="C93:K230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1" r:id="rId2"/>
    <hyperlink ref="F104" r:id="rId3"/>
    <hyperlink ref="F106" r:id="rId4"/>
    <hyperlink ref="F109" r:id="rId5"/>
    <hyperlink ref="F112" r:id="rId6"/>
    <hyperlink ref="F115" r:id="rId7"/>
    <hyperlink ref="F119" r:id="rId8"/>
    <hyperlink ref="F122" r:id="rId9"/>
    <hyperlink ref="F124" r:id="rId10"/>
    <hyperlink ref="F127" r:id="rId11"/>
    <hyperlink ref="F129" r:id="rId12"/>
    <hyperlink ref="F133" r:id="rId13"/>
    <hyperlink ref="F135" r:id="rId14"/>
    <hyperlink ref="F137" r:id="rId15"/>
    <hyperlink ref="F140" r:id="rId16"/>
    <hyperlink ref="F142" r:id="rId17"/>
    <hyperlink ref="F145" r:id="rId18"/>
    <hyperlink ref="F147" r:id="rId19"/>
    <hyperlink ref="F150" r:id="rId20"/>
    <hyperlink ref="F154" r:id="rId21"/>
    <hyperlink ref="F156" r:id="rId22"/>
    <hyperlink ref="F158" r:id="rId23"/>
    <hyperlink ref="F160" r:id="rId24"/>
    <hyperlink ref="F162" r:id="rId25"/>
    <hyperlink ref="F164" r:id="rId26"/>
    <hyperlink ref="F167" r:id="rId27"/>
    <hyperlink ref="F169" r:id="rId28"/>
    <hyperlink ref="F171" r:id="rId29"/>
    <hyperlink ref="F173" r:id="rId30"/>
    <hyperlink ref="F175" r:id="rId31"/>
    <hyperlink ref="F177" r:id="rId32"/>
    <hyperlink ref="F180" r:id="rId33"/>
    <hyperlink ref="F182" r:id="rId34"/>
    <hyperlink ref="F184" r:id="rId35"/>
    <hyperlink ref="F186" r:id="rId36"/>
    <hyperlink ref="F188" r:id="rId37"/>
    <hyperlink ref="F190" r:id="rId38"/>
    <hyperlink ref="F193" r:id="rId39"/>
    <hyperlink ref="F196" r:id="rId40"/>
    <hyperlink ref="F199" r:id="rId41"/>
    <hyperlink ref="F202" r:id="rId42"/>
    <hyperlink ref="F208" r:id="rId43"/>
    <hyperlink ref="F213" r:id="rId44"/>
    <hyperlink ref="F215" r:id="rId45"/>
    <hyperlink ref="F217" r:id="rId46"/>
    <hyperlink ref="F220" r:id="rId47"/>
    <hyperlink ref="F222" r:id="rId48"/>
    <hyperlink ref="F225" r:id="rId49"/>
    <hyperlink ref="F228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topLeftCell="A76" workbookViewId="0">
      <selection activeCell="H95" sqref="H9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1" customFormat="1" ht="12" customHeight="1">
      <c r="B8" s="22"/>
      <c r="D8" s="114" t="s">
        <v>113</v>
      </c>
      <c r="L8" s="22"/>
    </row>
    <row r="9" spans="1:46" s="2" customFormat="1" ht="16.5" customHeight="1">
      <c r="A9" s="36"/>
      <c r="B9" s="41"/>
      <c r="C9" s="36"/>
      <c r="D9" s="36"/>
      <c r="E9" s="390" t="s">
        <v>1782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1783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2" t="s">
        <v>1784</v>
      </c>
      <c r="F11" s="393"/>
      <c r="G11" s="393"/>
      <c r="H11" s="39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35</v>
      </c>
      <c r="G14" s="36"/>
      <c r="H14" s="36"/>
      <c r="I14" s="114" t="s">
        <v>23</v>
      </c>
      <c r="J14" s="116" t="str">
        <f>'Rekapitulace stavby'!AN8</f>
        <v>28. 11. 2024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Krajská správa a údržba silnic Vysočiny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Fplan projekty a stavby s. r. 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6" t="s">
        <v>19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ROUND(J93,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ROUND((SUM(BE93:BE212)),  2)</f>
        <v>0</v>
      </c>
      <c r="G35" s="36"/>
      <c r="H35" s="36"/>
      <c r="I35" s="126">
        <v>0.21</v>
      </c>
      <c r="J35" s="125">
        <f>ROUND(((SUM(BE93:BE212))*I35),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ROUND((SUM(BF93:BF212)),  2)</f>
        <v>0</v>
      </c>
      <c r="G36" s="36"/>
      <c r="H36" s="36"/>
      <c r="I36" s="126">
        <v>0.12</v>
      </c>
      <c r="J36" s="125">
        <f>ROUND(((SUM(BF93:BF212))*I36),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ROUND((SUM(BG93:BG212)),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ROUND((SUM(BH93:BH212)),  2)</f>
        <v>0</v>
      </c>
      <c r="G38" s="36"/>
      <c r="H38" s="36"/>
      <c r="I38" s="126">
        <v>0.12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ROUND((SUM(BI93:BI212)),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115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8" t="str">
        <f>E7</f>
        <v>Revitalizace střechy Herálec</v>
      </c>
      <c r="F50" s="389"/>
      <c r="G50" s="389"/>
      <c r="H50" s="38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8" t="s">
        <v>1782</v>
      </c>
      <c r="F52" s="387"/>
      <c r="G52" s="387"/>
      <c r="H52" s="38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1783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9" t="str">
        <f>E11</f>
        <v>SO 01.4.c1 - Silnoproud</v>
      </c>
      <c r="F54" s="387"/>
      <c r="G54" s="387"/>
      <c r="H54" s="38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28. 11. 2024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Krajská správa a údržba silnic Vysočiny</v>
      </c>
      <c r="G58" s="38"/>
      <c r="H58" s="38"/>
      <c r="I58" s="31" t="s">
        <v>31</v>
      </c>
      <c r="J58" s="34" t="str">
        <f>E23</f>
        <v>Fplan projekty a stavby s. r. 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116</v>
      </c>
      <c r="D61" s="139"/>
      <c r="E61" s="139"/>
      <c r="F61" s="139"/>
      <c r="G61" s="139"/>
      <c r="H61" s="139"/>
      <c r="I61" s="139"/>
      <c r="J61" s="140" t="s">
        <v>117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118</v>
      </c>
    </row>
    <row r="64" spans="1:47" s="9" customFormat="1" ht="24.95" customHeight="1">
      <c r="B64" s="142"/>
      <c r="C64" s="143"/>
      <c r="D64" s="144" t="s">
        <v>1785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9" customFormat="1" ht="24.95" customHeight="1">
      <c r="B65" s="142"/>
      <c r="C65" s="143"/>
      <c r="D65" s="144" t="s">
        <v>1786</v>
      </c>
      <c r="E65" s="145"/>
      <c r="F65" s="145"/>
      <c r="G65" s="145"/>
      <c r="H65" s="145"/>
      <c r="I65" s="145"/>
      <c r="J65" s="146">
        <f>J120</f>
        <v>0</v>
      </c>
      <c r="K65" s="143"/>
      <c r="L65" s="147"/>
    </row>
    <row r="66" spans="1:31" s="9" customFormat="1" ht="24.95" customHeight="1">
      <c r="B66" s="142"/>
      <c r="C66" s="143"/>
      <c r="D66" s="144" t="s">
        <v>1787</v>
      </c>
      <c r="E66" s="145"/>
      <c r="F66" s="145"/>
      <c r="G66" s="145"/>
      <c r="H66" s="145"/>
      <c r="I66" s="145"/>
      <c r="J66" s="146">
        <f>J122</f>
        <v>0</v>
      </c>
      <c r="K66" s="143"/>
      <c r="L66" s="147"/>
    </row>
    <row r="67" spans="1:31" s="9" customFormat="1" ht="24.95" customHeight="1">
      <c r="B67" s="142"/>
      <c r="C67" s="143"/>
      <c r="D67" s="144" t="s">
        <v>1788</v>
      </c>
      <c r="E67" s="145"/>
      <c r="F67" s="145"/>
      <c r="G67" s="145"/>
      <c r="H67" s="145"/>
      <c r="I67" s="145"/>
      <c r="J67" s="146">
        <f>J146</f>
        <v>0</v>
      </c>
      <c r="K67" s="143"/>
      <c r="L67" s="147"/>
    </row>
    <row r="68" spans="1:31" s="9" customFormat="1" ht="24.95" customHeight="1">
      <c r="B68" s="142"/>
      <c r="C68" s="143"/>
      <c r="D68" s="144" t="s">
        <v>1789</v>
      </c>
      <c r="E68" s="145"/>
      <c r="F68" s="145"/>
      <c r="G68" s="145"/>
      <c r="H68" s="145"/>
      <c r="I68" s="145"/>
      <c r="J68" s="146">
        <f>J160</f>
        <v>0</v>
      </c>
      <c r="K68" s="143"/>
      <c r="L68" s="147"/>
    </row>
    <row r="69" spans="1:31" s="9" customFormat="1" ht="24.95" customHeight="1">
      <c r="B69" s="142"/>
      <c r="C69" s="143"/>
      <c r="D69" s="144" t="s">
        <v>1790</v>
      </c>
      <c r="E69" s="145"/>
      <c r="F69" s="145"/>
      <c r="G69" s="145"/>
      <c r="H69" s="145"/>
      <c r="I69" s="145"/>
      <c r="J69" s="146">
        <f>J174</f>
        <v>0</v>
      </c>
      <c r="K69" s="143"/>
      <c r="L69" s="147"/>
    </row>
    <row r="70" spans="1:31" s="9" customFormat="1" ht="24.95" customHeight="1">
      <c r="B70" s="142"/>
      <c r="C70" s="143"/>
      <c r="D70" s="144" t="s">
        <v>1791</v>
      </c>
      <c r="E70" s="145"/>
      <c r="F70" s="145"/>
      <c r="G70" s="145"/>
      <c r="H70" s="145"/>
      <c r="I70" s="145"/>
      <c r="J70" s="146">
        <f>J192</f>
        <v>0</v>
      </c>
      <c r="K70" s="143"/>
      <c r="L70" s="147"/>
    </row>
    <row r="71" spans="1:31" s="9" customFormat="1" ht="24.95" customHeight="1">
      <c r="B71" s="142"/>
      <c r="C71" s="143"/>
      <c r="D71" s="144" t="s">
        <v>1792</v>
      </c>
      <c r="E71" s="145"/>
      <c r="F71" s="145"/>
      <c r="G71" s="145"/>
      <c r="H71" s="145"/>
      <c r="I71" s="145"/>
      <c r="J71" s="146">
        <f>J208</f>
        <v>0</v>
      </c>
      <c r="K71" s="143"/>
      <c r="L71" s="147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131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88" t="str">
        <f>E7</f>
        <v>Revitalizace střechy Herálec</v>
      </c>
      <c r="F81" s="389"/>
      <c r="G81" s="389"/>
      <c r="H81" s="389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113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88" t="s">
        <v>1782</v>
      </c>
      <c r="F83" s="387"/>
      <c r="G83" s="387"/>
      <c r="H83" s="38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1783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69" t="str">
        <f>E11</f>
        <v>SO 01.4.c1 - Silnoproud</v>
      </c>
      <c r="F85" s="387"/>
      <c r="G85" s="387"/>
      <c r="H85" s="387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 xml:space="preserve"> </v>
      </c>
      <c r="G87" s="38"/>
      <c r="H87" s="38"/>
      <c r="I87" s="31" t="s">
        <v>23</v>
      </c>
      <c r="J87" s="61" t="str">
        <f>IF(J14="","",J14)</f>
        <v>28. 11. 2024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7" customHeight="1">
      <c r="A89" s="36"/>
      <c r="B89" s="37"/>
      <c r="C89" s="31" t="s">
        <v>25</v>
      </c>
      <c r="D89" s="38"/>
      <c r="E89" s="38"/>
      <c r="F89" s="29" t="str">
        <f>E17</f>
        <v>Krajská správa a údržba silnic Vysočiny</v>
      </c>
      <c r="G89" s="38"/>
      <c r="H89" s="38"/>
      <c r="I89" s="31" t="s">
        <v>31</v>
      </c>
      <c r="J89" s="34" t="str">
        <f>E23</f>
        <v>Fplan projekty a stavby s. r. o.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29</v>
      </c>
      <c r="D90" s="38"/>
      <c r="E90" s="38"/>
      <c r="F90" s="29" t="str">
        <f>IF(E20="","",E20)</f>
        <v>Vyplň údaj</v>
      </c>
      <c r="G90" s="38"/>
      <c r="H90" s="38"/>
      <c r="I90" s="31" t="s">
        <v>34</v>
      </c>
      <c r="J90" s="34" t="str">
        <f>E26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132</v>
      </c>
      <c r="D92" s="156" t="s">
        <v>57</v>
      </c>
      <c r="E92" s="156" t="s">
        <v>53</v>
      </c>
      <c r="F92" s="156" t="s">
        <v>54</v>
      </c>
      <c r="G92" s="156" t="s">
        <v>133</v>
      </c>
      <c r="H92" s="156" t="s">
        <v>134</v>
      </c>
      <c r="I92" s="156" t="s">
        <v>135</v>
      </c>
      <c r="J92" s="156" t="s">
        <v>117</v>
      </c>
      <c r="K92" s="157" t="s">
        <v>136</v>
      </c>
      <c r="L92" s="158"/>
      <c r="M92" s="70" t="s">
        <v>19</v>
      </c>
      <c r="N92" s="71" t="s">
        <v>42</v>
      </c>
      <c r="O92" s="71" t="s">
        <v>137</v>
      </c>
      <c r="P92" s="71" t="s">
        <v>138</v>
      </c>
      <c r="Q92" s="71" t="s">
        <v>139</v>
      </c>
      <c r="R92" s="71" t="s">
        <v>140</v>
      </c>
      <c r="S92" s="71" t="s">
        <v>141</v>
      </c>
      <c r="T92" s="72" t="s">
        <v>142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143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P94+P120+P122+P146+P160+P174+P192+P208</f>
        <v>0</v>
      </c>
      <c r="Q93" s="74"/>
      <c r="R93" s="161">
        <f>R94+R120+R122+R146+R160+R174+R192+R208</f>
        <v>0</v>
      </c>
      <c r="S93" s="74"/>
      <c r="T93" s="162">
        <f>T94+T120+T122+T146+T160+T174+T192+T208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71</v>
      </c>
      <c r="AU93" s="19" t="s">
        <v>118</v>
      </c>
      <c r="BK93" s="163">
        <f>BK94+BK120+BK122+BK146+BK160+BK174+BK192+BK208</f>
        <v>0</v>
      </c>
    </row>
    <row r="94" spans="1:65" s="12" customFormat="1" ht="25.9" customHeight="1">
      <c r="B94" s="164"/>
      <c r="C94" s="165"/>
      <c r="D94" s="166" t="s">
        <v>71</v>
      </c>
      <c r="E94" s="167" t="s">
        <v>1793</v>
      </c>
      <c r="F94" s="167" t="s">
        <v>1794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SUM(P95:P119)</f>
        <v>0</v>
      </c>
      <c r="Q94" s="172"/>
      <c r="R94" s="173">
        <f>SUM(R95:R119)</f>
        <v>0</v>
      </c>
      <c r="S94" s="172"/>
      <c r="T94" s="174">
        <f>SUM(T95:T119)</f>
        <v>0</v>
      </c>
      <c r="AR94" s="175" t="s">
        <v>80</v>
      </c>
      <c r="AT94" s="176" t="s">
        <v>71</v>
      </c>
      <c r="AU94" s="176" t="s">
        <v>72</v>
      </c>
      <c r="AY94" s="175" t="s">
        <v>146</v>
      </c>
      <c r="BK94" s="177">
        <f>SUM(BK95:BK119)</f>
        <v>0</v>
      </c>
    </row>
    <row r="95" spans="1:65" s="2" customFormat="1" ht="16.5" customHeight="1">
      <c r="A95" s="36"/>
      <c r="B95" s="37"/>
      <c r="C95" s="180" t="s">
        <v>72</v>
      </c>
      <c r="D95" s="180" t="s">
        <v>149</v>
      </c>
      <c r="E95" s="181" t="s">
        <v>1795</v>
      </c>
      <c r="F95" s="182" t="s">
        <v>1796</v>
      </c>
      <c r="G95" s="183" t="s">
        <v>1544</v>
      </c>
      <c r="H95" s="184">
        <v>4</v>
      </c>
      <c r="I95" s="185"/>
      <c r="J95" s="186">
        <f t="shared" ref="J95:J119" si="0">ROUND(I95*H95,2)</f>
        <v>0</v>
      </c>
      <c r="K95" s="182" t="s">
        <v>19</v>
      </c>
      <c r="L95" s="41"/>
      <c r="M95" s="187" t="s">
        <v>19</v>
      </c>
      <c r="N95" s="188" t="s">
        <v>43</v>
      </c>
      <c r="O95" s="66"/>
      <c r="P95" s="189">
        <f t="shared" ref="P95:P119" si="1">O95*H95</f>
        <v>0</v>
      </c>
      <c r="Q95" s="189">
        <v>0</v>
      </c>
      <c r="R95" s="189">
        <f t="shared" ref="R95:R119" si="2">Q95*H95</f>
        <v>0</v>
      </c>
      <c r="S95" s="189">
        <v>0</v>
      </c>
      <c r="T95" s="190">
        <f t="shared" ref="T95:T119" si="3"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154</v>
      </c>
      <c r="AT95" s="191" t="s">
        <v>149</v>
      </c>
      <c r="AU95" s="191" t="s">
        <v>80</v>
      </c>
      <c r="AY95" s="19" t="s">
        <v>146</v>
      </c>
      <c r="BE95" s="192">
        <f t="shared" ref="BE95:BE119" si="4">IF(N95="základní",J95,0)</f>
        <v>0</v>
      </c>
      <c r="BF95" s="192">
        <f t="shared" ref="BF95:BF119" si="5">IF(N95="snížená",J95,0)</f>
        <v>0</v>
      </c>
      <c r="BG95" s="192">
        <f t="shared" ref="BG95:BG119" si="6">IF(N95="zákl. přenesená",J95,0)</f>
        <v>0</v>
      </c>
      <c r="BH95" s="192">
        <f t="shared" ref="BH95:BH119" si="7">IF(N95="sníž. přenesená",J95,0)</f>
        <v>0</v>
      </c>
      <c r="BI95" s="192">
        <f t="shared" ref="BI95:BI119" si="8">IF(N95="nulová",J95,0)</f>
        <v>0</v>
      </c>
      <c r="BJ95" s="19" t="s">
        <v>80</v>
      </c>
      <c r="BK95" s="192">
        <f t="shared" ref="BK95:BK119" si="9">ROUND(I95*H95,2)</f>
        <v>0</v>
      </c>
      <c r="BL95" s="19" t="s">
        <v>154</v>
      </c>
      <c r="BM95" s="191" t="s">
        <v>82</v>
      </c>
    </row>
    <row r="96" spans="1:65" s="2" customFormat="1" ht="16.5" customHeight="1">
      <c r="A96" s="36"/>
      <c r="B96" s="37"/>
      <c r="C96" s="180" t="s">
        <v>72</v>
      </c>
      <c r="D96" s="180" t="s">
        <v>149</v>
      </c>
      <c r="E96" s="181" t="s">
        <v>1797</v>
      </c>
      <c r="F96" s="182" t="s">
        <v>1798</v>
      </c>
      <c r="G96" s="183" t="s">
        <v>179</v>
      </c>
      <c r="H96" s="184">
        <v>40</v>
      </c>
      <c r="I96" s="185"/>
      <c r="J96" s="186">
        <f t="shared" si="0"/>
        <v>0</v>
      </c>
      <c r="K96" s="182" t="s">
        <v>19</v>
      </c>
      <c r="L96" s="41"/>
      <c r="M96" s="187" t="s">
        <v>19</v>
      </c>
      <c r="N96" s="188" t="s">
        <v>43</v>
      </c>
      <c r="O96" s="66"/>
      <c r="P96" s="189">
        <f t="shared" si="1"/>
        <v>0</v>
      </c>
      <c r="Q96" s="189">
        <v>0</v>
      </c>
      <c r="R96" s="189">
        <f t="shared" si="2"/>
        <v>0</v>
      </c>
      <c r="S96" s="189">
        <v>0</v>
      </c>
      <c r="T96" s="190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154</v>
      </c>
      <c r="AT96" s="191" t="s">
        <v>149</v>
      </c>
      <c r="AU96" s="191" t="s">
        <v>80</v>
      </c>
      <c r="AY96" s="19" t="s">
        <v>146</v>
      </c>
      <c r="BE96" s="192">
        <f t="shared" si="4"/>
        <v>0</v>
      </c>
      <c r="BF96" s="192">
        <f t="shared" si="5"/>
        <v>0</v>
      </c>
      <c r="BG96" s="192">
        <f t="shared" si="6"/>
        <v>0</v>
      </c>
      <c r="BH96" s="192">
        <f t="shared" si="7"/>
        <v>0</v>
      </c>
      <c r="BI96" s="192">
        <f t="shared" si="8"/>
        <v>0</v>
      </c>
      <c r="BJ96" s="19" t="s">
        <v>80</v>
      </c>
      <c r="BK96" s="192">
        <f t="shared" si="9"/>
        <v>0</v>
      </c>
      <c r="BL96" s="19" t="s">
        <v>154</v>
      </c>
      <c r="BM96" s="191" t="s">
        <v>154</v>
      </c>
    </row>
    <row r="97" spans="1:65" s="2" customFormat="1" ht="16.5" customHeight="1">
      <c r="A97" s="36"/>
      <c r="B97" s="37"/>
      <c r="C97" s="180" t="s">
        <v>72</v>
      </c>
      <c r="D97" s="180" t="s">
        <v>149</v>
      </c>
      <c r="E97" s="181" t="s">
        <v>1799</v>
      </c>
      <c r="F97" s="182" t="s">
        <v>1800</v>
      </c>
      <c r="G97" s="183" t="s">
        <v>1801</v>
      </c>
      <c r="H97" s="184">
        <v>1</v>
      </c>
      <c r="I97" s="185"/>
      <c r="J97" s="186">
        <f t="shared" si="0"/>
        <v>0</v>
      </c>
      <c r="K97" s="182" t="s">
        <v>19</v>
      </c>
      <c r="L97" s="41"/>
      <c r="M97" s="187" t="s">
        <v>19</v>
      </c>
      <c r="N97" s="188" t="s">
        <v>43</v>
      </c>
      <c r="O97" s="66"/>
      <c r="P97" s="189">
        <f t="shared" si="1"/>
        <v>0</v>
      </c>
      <c r="Q97" s="189">
        <v>0</v>
      </c>
      <c r="R97" s="189">
        <f t="shared" si="2"/>
        <v>0</v>
      </c>
      <c r="S97" s="189">
        <v>0</v>
      </c>
      <c r="T97" s="190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154</v>
      </c>
      <c r="AT97" s="191" t="s">
        <v>149</v>
      </c>
      <c r="AU97" s="191" t="s">
        <v>80</v>
      </c>
      <c r="AY97" s="19" t="s">
        <v>146</v>
      </c>
      <c r="BE97" s="192">
        <f t="shared" si="4"/>
        <v>0</v>
      </c>
      <c r="BF97" s="192">
        <f t="shared" si="5"/>
        <v>0</v>
      </c>
      <c r="BG97" s="192">
        <f t="shared" si="6"/>
        <v>0</v>
      </c>
      <c r="BH97" s="192">
        <f t="shared" si="7"/>
        <v>0</v>
      </c>
      <c r="BI97" s="192">
        <f t="shared" si="8"/>
        <v>0</v>
      </c>
      <c r="BJ97" s="19" t="s">
        <v>80</v>
      </c>
      <c r="BK97" s="192">
        <f t="shared" si="9"/>
        <v>0</v>
      </c>
      <c r="BL97" s="19" t="s">
        <v>154</v>
      </c>
      <c r="BM97" s="191" t="s">
        <v>147</v>
      </c>
    </row>
    <row r="98" spans="1:65" s="2" customFormat="1" ht="16.5" customHeight="1">
      <c r="A98" s="36"/>
      <c r="B98" s="37"/>
      <c r="C98" s="180" t="s">
        <v>72</v>
      </c>
      <c r="D98" s="180" t="s">
        <v>149</v>
      </c>
      <c r="E98" s="181" t="s">
        <v>1802</v>
      </c>
      <c r="F98" s="182" t="s">
        <v>1803</v>
      </c>
      <c r="G98" s="183" t="s">
        <v>1801</v>
      </c>
      <c r="H98" s="184">
        <v>1</v>
      </c>
      <c r="I98" s="185"/>
      <c r="J98" s="186">
        <f t="shared" si="0"/>
        <v>0</v>
      </c>
      <c r="K98" s="182" t="s">
        <v>19</v>
      </c>
      <c r="L98" s="41"/>
      <c r="M98" s="187" t="s">
        <v>19</v>
      </c>
      <c r="N98" s="188" t="s">
        <v>43</v>
      </c>
      <c r="O98" s="66"/>
      <c r="P98" s="189">
        <f t="shared" si="1"/>
        <v>0</v>
      </c>
      <c r="Q98" s="189">
        <v>0</v>
      </c>
      <c r="R98" s="189">
        <f t="shared" si="2"/>
        <v>0</v>
      </c>
      <c r="S98" s="189">
        <v>0</v>
      </c>
      <c r="T98" s="190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154</v>
      </c>
      <c r="AT98" s="191" t="s">
        <v>149</v>
      </c>
      <c r="AU98" s="191" t="s">
        <v>80</v>
      </c>
      <c r="AY98" s="19" t="s">
        <v>146</v>
      </c>
      <c r="BE98" s="192">
        <f t="shared" si="4"/>
        <v>0</v>
      </c>
      <c r="BF98" s="192">
        <f t="shared" si="5"/>
        <v>0</v>
      </c>
      <c r="BG98" s="192">
        <f t="shared" si="6"/>
        <v>0</v>
      </c>
      <c r="BH98" s="192">
        <f t="shared" si="7"/>
        <v>0</v>
      </c>
      <c r="BI98" s="192">
        <f t="shared" si="8"/>
        <v>0</v>
      </c>
      <c r="BJ98" s="19" t="s">
        <v>80</v>
      </c>
      <c r="BK98" s="192">
        <f t="shared" si="9"/>
        <v>0</v>
      </c>
      <c r="BL98" s="19" t="s">
        <v>154</v>
      </c>
      <c r="BM98" s="191" t="s">
        <v>201</v>
      </c>
    </row>
    <row r="99" spans="1:65" s="2" customFormat="1" ht="16.5" customHeight="1">
      <c r="A99" s="36"/>
      <c r="B99" s="37"/>
      <c r="C99" s="180" t="s">
        <v>72</v>
      </c>
      <c r="D99" s="180" t="s">
        <v>149</v>
      </c>
      <c r="E99" s="181" t="s">
        <v>1804</v>
      </c>
      <c r="F99" s="182" t="s">
        <v>1805</v>
      </c>
      <c r="G99" s="183" t="s">
        <v>1801</v>
      </c>
      <c r="H99" s="184">
        <v>1</v>
      </c>
      <c r="I99" s="185"/>
      <c r="J99" s="186">
        <f t="shared" si="0"/>
        <v>0</v>
      </c>
      <c r="K99" s="182" t="s">
        <v>19</v>
      </c>
      <c r="L99" s="41"/>
      <c r="M99" s="187" t="s">
        <v>19</v>
      </c>
      <c r="N99" s="188" t="s">
        <v>43</v>
      </c>
      <c r="O99" s="66"/>
      <c r="P99" s="189">
        <f t="shared" si="1"/>
        <v>0</v>
      </c>
      <c r="Q99" s="189">
        <v>0</v>
      </c>
      <c r="R99" s="189">
        <f t="shared" si="2"/>
        <v>0</v>
      </c>
      <c r="S99" s="189">
        <v>0</v>
      </c>
      <c r="T99" s="190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154</v>
      </c>
      <c r="AT99" s="191" t="s">
        <v>149</v>
      </c>
      <c r="AU99" s="191" t="s">
        <v>80</v>
      </c>
      <c r="AY99" s="19" t="s">
        <v>146</v>
      </c>
      <c r="BE99" s="192">
        <f t="shared" si="4"/>
        <v>0</v>
      </c>
      <c r="BF99" s="192">
        <f t="shared" si="5"/>
        <v>0</v>
      </c>
      <c r="BG99" s="192">
        <f t="shared" si="6"/>
        <v>0</v>
      </c>
      <c r="BH99" s="192">
        <f t="shared" si="7"/>
        <v>0</v>
      </c>
      <c r="BI99" s="192">
        <f t="shared" si="8"/>
        <v>0</v>
      </c>
      <c r="BJ99" s="19" t="s">
        <v>80</v>
      </c>
      <c r="BK99" s="192">
        <f t="shared" si="9"/>
        <v>0</v>
      </c>
      <c r="BL99" s="19" t="s">
        <v>154</v>
      </c>
      <c r="BM99" s="191" t="s">
        <v>212</v>
      </c>
    </row>
    <row r="100" spans="1:65" s="2" customFormat="1" ht="16.5" customHeight="1">
      <c r="A100" s="36"/>
      <c r="B100" s="37"/>
      <c r="C100" s="180" t="s">
        <v>72</v>
      </c>
      <c r="D100" s="180" t="s">
        <v>149</v>
      </c>
      <c r="E100" s="181" t="s">
        <v>1806</v>
      </c>
      <c r="F100" s="182" t="s">
        <v>1807</v>
      </c>
      <c r="G100" s="183" t="s">
        <v>1801</v>
      </c>
      <c r="H100" s="184">
        <v>1</v>
      </c>
      <c r="I100" s="185"/>
      <c r="J100" s="186">
        <f t="shared" si="0"/>
        <v>0</v>
      </c>
      <c r="K100" s="182" t="s">
        <v>19</v>
      </c>
      <c r="L100" s="41"/>
      <c r="M100" s="187" t="s">
        <v>19</v>
      </c>
      <c r="N100" s="188" t="s">
        <v>43</v>
      </c>
      <c r="O100" s="66"/>
      <c r="P100" s="189">
        <f t="shared" si="1"/>
        <v>0</v>
      </c>
      <c r="Q100" s="189">
        <v>0</v>
      </c>
      <c r="R100" s="189">
        <f t="shared" si="2"/>
        <v>0</v>
      </c>
      <c r="S100" s="189">
        <v>0</v>
      </c>
      <c r="T100" s="190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80</v>
      </c>
      <c r="AY100" s="19" t="s">
        <v>146</v>
      </c>
      <c r="BE100" s="192">
        <f t="shared" si="4"/>
        <v>0</v>
      </c>
      <c r="BF100" s="192">
        <f t="shared" si="5"/>
        <v>0</v>
      </c>
      <c r="BG100" s="192">
        <f t="shared" si="6"/>
        <v>0</v>
      </c>
      <c r="BH100" s="192">
        <f t="shared" si="7"/>
        <v>0</v>
      </c>
      <c r="BI100" s="192">
        <f t="shared" si="8"/>
        <v>0</v>
      </c>
      <c r="BJ100" s="19" t="s">
        <v>80</v>
      </c>
      <c r="BK100" s="192">
        <f t="shared" si="9"/>
        <v>0</v>
      </c>
      <c r="BL100" s="19" t="s">
        <v>154</v>
      </c>
      <c r="BM100" s="191" t="s">
        <v>8</v>
      </c>
    </row>
    <row r="101" spans="1:65" s="2" customFormat="1" ht="16.5" customHeight="1">
      <c r="A101" s="36"/>
      <c r="B101" s="37"/>
      <c r="C101" s="180" t="s">
        <v>72</v>
      </c>
      <c r="D101" s="180" t="s">
        <v>149</v>
      </c>
      <c r="E101" s="181" t="s">
        <v>1808</v>
      </c>
      <c r="F101" s="182" t="s">
        <v>1809</v>
      </c>
      <c r="G101" s="183" t="s">
        <v>1801</v>
      </c>
      <c r="H101" s="184">
        <v>3</v>
      </c>
      <c r="I101" s="185"/>
      <c r="J101" s="186">
        <f t="shared" si="0"/>
        <v>0</v>
      </c>
      <c r="K101" s="182" t="s">
        <v>19</v>
      </c>
      <c r="L101" s="41"/>
      <c r="M101" s="187" t="s">
        <v>19</v>
      </c>
      <c r="N101" s="188" t="s">
        <v>43</v>
      </c>
      <c r="O101" s="66"/>
      <c r="P101" s="189">
        <f t="shared" si="1"/>
        <v>0</v>
      </c>
      <c r="Q101" s="189">
        <v>0</v>
      </c>
      <c r="R101" s="189">
        <f t="shared" si="2"/>
        <v>0</v>
      </c>
      <c r="S101" s="189">
        <v>0</v>
      </c>
      <c r="T101" s="190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154</v>
      </c>
      <c r="AT101" s="191" t="s">
        <v>149</v>
      </c>
      <c r="AU101" s="191" t="s">
        <v>80</v>
      </c>
      <c r="AY101" s="19" t="s">
        <v>146</v>
      </c>
      <c r="BE101" s="192">
        <f t="shared" si="4"/>
        <v>0</v>
      </c>
      <c r="BF101" s="192">
        <f t="shared" si="5"/>
        <v>0</v>
      </c>
      <c r="BG101" s="192">
        <f t="shared" si="6"/>
        <v>0</v>
      </c>
      <c r="BH101" s="192">
        <f t="shared" si="7"/>
        <v>0</v>
      </c>
      <c r="BI101" s="192">
        <f t="shared" si="8"/>
        <v>0</v>
      </c>
      <c r="BJ101" s="19" t="s">
        <v>80</v>
      </c>
      <c r="BK101" s="192">
        <f t="shared" si="9"/>
        <v>0</v>
      </c>
      <c r="BL101" s="19" t="s">
        <v>154</v>
      </c>
      <c r="BM101" s="191" t="s">
        <v>236</v>
      </c>
    </row>
    <row r="102" spans="1:65" s="2" customFormat="1" ht="16.5" customHeight="1">
      <c r="A102" s="36"/>
      <c r="B102" s="37"/>
      <c r="C102" s="180" t="s">
        <v>72</v>
      </c>
      <c r="D102" s="180" t="s">
        <v>149</v>
      </c>
      <c r="E102" s="181" t="s">
        <v>1810</v>
      </c>
      <c r="F102" s="182" t="s">
        <v>1811</v>
      </c>
      <c r="G102" s="183" t="s">
        <v>1801</v>
      </c>
      <c r="H102" s="184">
        <v>1</v>
      </c>
      <c r="I102" s="185"/>
      <c r="J102" s="186">
        <f t="shared" si="0"/>
        <v>0</v>
      </c>
      <c r="K102" s="182" t="s">
        <v>19</v>
      </c>
      <c r="L102" s="41"/>
      <c r="M102" s="187" t="s">
        <v>19</v>
      </c>
      <c r="N102" s="188" t="s">
        <v>43</v>
      </c>
      <c r="O102" s="66"/>
      <c r="P102" s="189">
        <f t="shared" si="1"/>
        <v>0</v>
      </c>
      <c r="Q102" s="189">
        <v>0</v>
      </c>
      <c r="R102" s="189">
        <f t="shared" si="2"/>
        <v>0</v>
      </c>
      <c r="S102" s="189">
        <v>0</v>
      </c>
      <c r="T102" s="190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154</v>
      </c>
      <c r="AT102" s="191" t="s">
        <v>149</v>
      </c>
      <c r="AU102" s="191" t="s">
        <v>80</v>
      </c>
      <c r="AY102" s="19" t="s">
        <v>146</v>
      </c>
      <c r="BE102" s="192">
        <f t="shared" si="4"/>
        <v>0</v>
      </c>
      <c r="BF102" s="192">
        <f t="shared" si="5"/>
        <v>0</v>
      </c>
      <c r="BG102" s="192">
        <f t="shared" si="6"/>
        <v>0</v>
      </c>
      <c r="BH102" s="192">
        <f t="shared" si="7"/>
        <v>0</v>
      </c>
      <c r="BI102" s="192">
        <f t="shared" si="8"/>
        <v>0</v>
      </c>
      <c r="BJ102" s="19" t="s">
        <v>80</v>
      </c>
      <c r="BK102" s="192">
        <f t="shared" si="9"/>
        <v>0</v>
      </c>
      <c r="BL102" s="19" t="s">
        <v>154</v>
      </c>
      <c r="BM102" s="191" t="s">
        <v>248</v>
      </c>
    </row>
    <row r="103" spans="1:65" s="2" customFormat="1" ht="16.5" customHeight="1">
      <c r="A103" s="36"/>
      <c r="B103" s="37"/>
      <c r="C103" s="180" t="s">
        <v>72</v>
      </c>
      <c r="D103" s="180" t="s">
        <v>149</v>
      </c>
      <c r="E103" s="181" t="s">
        <v>1812</v>
      </c>
      <c r="F103" s="182" t="s">
        <v>1813</v>
      </c>
      <c r="G103" s="183" t="s">
        <v>1801</v>
      </c>
      <c r="H103" s="184">
        <v>1</v>
      </c>
      <c r="I103" s="185"/>
      <c r="J103" s="186">
        <f t="shared" si="0"/>
        <v>0</v>
      </c>
      <c r="K103" s="182" t="s">
        <v>19</v>
      </c>
      <c r="L103" s="41"/>
      <c r="M103" s="187" t="s">
        <v>19</v>
      </c>
      <c r="N103" s="188" t="s">
        <v>43</v>
      </c>
      <c r="O103" s="66"/>
      <c r="P103" s="189">
        <f t="shared" si="1"/>
        <v>0</v>
      </c>
      <c r="Q103" s="189">
        <v>0</v>
      </c>
      <c r="R103" s="189">
        <f t="shared" si="2"/>
        <v>0</v>
      </c>
      <c r="S103" s="189">
        <v>0</v>
      </c>
      <c r="T103" s="190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80</v>
      </c>
      <c r="AY103" s="19" t="s">
        <v>146</v>
      </c>
      <c r="BE103" s="192">
        <f t="shared" si="4"/>
        <v>0</v>
      </c>
      <c r="BF103" s="192">
        <f t="shared" si="5"/>
        <v>0</v>
      </c>
      <c r="BG103" s="192">
        <f t="shared" si="6"/>
        <v>0</v>
      </c>
      <c r="BH103" s="192">
        <f t="shared" si="7"/>
        <v>0</v>
      </c>
      <c r="BI103" s="192">
        <f t="shared" si="8"/>
        <v>0</v>
      </c>
      <c r="BJ103" s="19" t="s">
        <v>80</v>
      </c>
      <c r="BK103" s="192">
        <f t="shared" si="9"/>
        <v>0</v>
      </c>
      <c r="BL103" s="19" t="s">
        <v>154</v>
      </c>
      <c r="BM103" s="191" t="s">
        <v>264</v>
      </c>
    </row>
    <row r="104" spans="1:65" s="2" customFormat="1" ht="16.5" customHeight="1">
      <c r="A104" s="36"/>
      <c r="B104" s="37"/>
      <c r="C104" s="180" t="s">
        <v>72</v>
      </c>
      <c r="D104" s="180" t="s">
        <v>149</v>
      </c>
      <c r="E104" s="181" t="s">
        <v>1814</v>
      </c>
      <c r="F104" s="182" t="s">
        <v>1815</v>
      </c>
      <c r="G104" s="183" t="s">
        <v>179</v>
      </c>
      <c r="H104" s="184">
        <v>25</v>
      </c>
      <c r="I104" s="185"/>
      <c r="J104" s="186">
        <f t="shared" si="0"/>
        <v>0</v>
      </c>
      <c r="K104" s="182" t="s">
        <v>19</v>
      </c>
      <c r="L104" s="41"/>
      <c r="M104" s="187" t="s">
        <v>19</v>
      </c>
      <c r="N104" s="188" t="s">
        <v>43</v>
      </c>
      <c r="O104" s="66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154</v>
      </c>
      <c r="AT104" s="191" t="s">
        <v>149</v>
      </c>
      <c r="AU104" s="191" t="s">
        <v>80</v>
      </c>
      <c r="AY104" s="19" t="s">
        <v>146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9" t="s">
        <v>80</v>
      </c>
      <c r="BK104" s="192">
        <f t="shared" si="9"/>
        <v>0</v>
      </c>
      <c r="BL104" s="19" t="s">
        <v>154</v>
      </c>
      <c r="BM104" s="191" t="s">
        <v>278</v>
      </c>
    </row>
    <row r="105" spans="1:65" s="2" customFormat="1" ht="16.5" customHeight="1">
      <c r="A105" s="36"/>
      <c r="B105" s="37"/>
      <c r="C105" s="180" t="s">
        <v>72</v>
      </c>
      <c r="D105" s="180" t="s">
        <v>149</v>
      </c>
      <c r="E105" s="181" t="s">
        <v>1816</v>
      </c>
      <c r="F105" s="182" t="s">
        <v>1817</v>
      </c>
      <c r="G105" s="183" t="s">
        <v>179</v>
      </c>
      <c r="H105" s="184">
        <v>5</v>
      </c>
      <c r="I105" s="185"/>
      <c r="J105" s="186">
        <f t="shared" si="0"/>
        <v>0</v>
      </c>
      <c r="K105" s="182" t="s">
        <v>19</v>
      </c>
      <c r="L105" s="41"/>
      <c r="M105" s="187" t="s">
        <v>19</v>
      </c>
      <c r="N105" s="188" t="s">
        <v>43</v>
      </c>
      <c r="O105" s="66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154</v>
      </c>
      <c r="AT105" s="191" t="s">
        <v>149</v>
      </c>
      <c r="AU105" s="191" t="s">
        <v>80</v>
      </c>
      <c r="AY105" s="19" t="s">
        <v>146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9" t="s">
        <v>80</v>
      </c>
      <c r="BK105" s="192">
        <f t="shared" si="9"/>
        <v>0</v>
      </c>
      <c r="BL105" s="19" t="s">
        <v>154</v>
      </c>
      <c r="BM105" s="191" t="s">
        <v>290</v>
      </c>
    </row>
    <row r="106" spans="1:65" s="2" customFormat="1" ht="16.5" customHeight="1">
      <c r="A106" s="36"/>
      <c r="B106" s="37"/>
      <c r="C106" s="180" t="s">
        <v>72</v>
      </c>
      <c r="D106" s="180" t="s">
        <v>149</v>
      </c>
      <c r="E106" s="181" t="s">
        <v>1818</v>
      </c>
      <c r="F106" s="182" t="s">
        <v>1819</v>
      </c>
      <c r="G106" s="183" t="s">
        <v>179</v>
      </c>
      <c r="H106" s="184">
        <v>90</v>
      </c>
      <c r="I106" s="185"/>
      <c r="J106" s="186">
        <f t="shared" si="0"/>
        <v>0</v>
      </c>
      <c r="K106" s="182" t="s">
        <v>19</v>
      </c>
      <c r="L106" s="41"/>
      <c r="M106" s="187" t="s">
        <v>19</v>
      </c>
      <c r="N106" s="188" t="s">
        <v>43</v>
      </c>
      <c r="O106" s="66"/>
      <c r="P106" s="189">
        <f t="shared" si="1"/>
        <v>0</v>
      </c>
      <c r="Q106" s="189">
        <v>0</v>
      </c>
      <c r="R106" s="189">
        <f t="shared" si="2"/>
        <v>0</v>
      </c>
      <c r="S106" s="189">
        <v>0</v>
      </c>
      <c r="T106" s="190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80</v>
      </c>
      <c r="AY106" s="19" t="s">
        <v>146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9" t="s">
        <v>80</v>
      </c>
      <c r="BK106" s="192">
        <f t="shared" si="9"/>
        <v>0</v>
      </c>
      <c r="BL106" s="19" t="s">
        <v>154</v>
      </c>
      <c r="BM106" s="191" t="s">
        <v>304</v>
      </c>
    </row>
    <row r="107" spans="1:65" s="2" customFormat="1" ht="16.5" customHeight="1">
      <c r="A107" s="36"/>
      <c r="B107" s="37"/>
      <c r="C107" s="180" t="s">
        <v>72</v>
      </c>
      <c r="D107" s="180" t="s">
        <v>149</v>
      </c>
      <c r="E107" s="181" t="s">
        <v>1820</v>
      </c>
      <c r="F107" s="182" t="s">
        <v>1821</v>
      </c>
      <c r="G107" s="183" t="s">
        <v>179</v>
      </c>
      <c r="H107" s="184">
        <v>35</v>
      </c>
      <c r="I107" s="185"/>
      <c r="J107" s="186">
        <f t="shared" si="0"/>
        <v>0</v>
      </c>
      <c r="K107" s="182" t="s">
        <v>19</v>
      </c>
      <c r="L107" s="41"/>
      <c r="M107" s="187" t="s">
        <v>19</v>
      </c>
      <c r="N107" s="188" t="s">
        <v>43</v>
      </c>
      <c r="O107" s="66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154</v>
      </c>
      <c r="AT107" s="191" t="s">
        <v>149</v>
      </c>
      <c r="AU107" s="191" t="s">
        <v>80</v>
      </c>
      <c r="AY107" s="19" t="s">
        <v>146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9" t="s">
        <v>80</v>
      </c>
      <c r="BK107" s="192">
        <f t="shared" si="9"/>
        <v>0</v>
      </c>
      <c r="BL107" s="19" t="s">
        <v>154</v>
      </c>
      <c r="BM107" s="191" t="s">
        <v>318</v>
      </c>
    </row>
    <row r="108" spans="1:65" s="2" customFormat="1" ht="16.5" customHeight="1">
      <c r="A108" s="36"/>
      <c r="B108" s="37"/>
      <c r="C108" s="180" t="s">
        <v>72</v>
      </c>
      <c r="D108" s="180" t="s">
        <v>149</v>
      </c>
      <c r="E108" s="181" t="s">
        <v>1822</v>
      </c>
      <c r="F108" s="182" t="s">
        <v>1823</v>
      </c>
      <c r="G108" s="183" t="s">
        <v>179</v>
      </c>
      <c r="H108" s="184">
        <v>20</v>
      </c>
      <c r="I108" s="185"/>
      <c r="J108" s="186">
        <f t="shared" si="0"/>
        <v>0</v>
      </c>
      <c r="K108" s="182" t="s">
        <v>19</v>
      </c>
      <c r="L108" s="41"/>
      <c r="M108" s="187" t="s">
        <v>19</v>
      </c>
      <c r="N108" s="188" t="s">
        <v>43</v>
      </c>
      <c r="O108" s="66"/>
      <c r="P108" s="189">
        <f t="shared" si="1"/>
        <v>0</v>
      </c>
      <c r="Q108" s="189">
        <v>0</v>
      </c>
      <c r="R108" s="189">
        <f t="shared" si="2"/>
        <v>0</v>
      </c>
      <c r="S108" s="189">
        <v>0</v>
      </c>
      <c r="T108" s="190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154</v>
      </c>
      <c r="AT108" s="191" t="s">
        <v>149</v>
      </c>
      <c r="AU108" s="191" t="s">
        <v>80</v>
      </c>
      <c r="AY108" s="19" t="s">
        <v>146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9" t="s">
        <v>80</v>
      </c>
      <c r="BK108" s="192">
        <f t="shared" si="9"/>
        <v>0</v>
      </c>
      <c r="BL108" s="19" t="s">
        <v>154</v>
      </c>
      <c r="BM108" s="191" t="s">
        <v>329</v>
      </c>
    </row>
    <row r="109" spans="1:65" s="2" customFormat="1" ht="16.5" customHeight="1">
      <c r="A109" s="36"/>
      <c r="B109" s="37"/>
      <c r="C109" s="180" t="s">
        <v>72</v>
      </c>
      <c r="D109" s="180" t="s">
        <v>149</v>
      </c>
      <c r="E109" s="181" t="s">
        <v>1824</v>
      </c>
      <c r="F109" s="182" t="s">
        <v>1825</v>
      </c>
      <c r="G109" s="183" t="s">
        <v>179</v>
      </c>
      <c r="H109" s="184">
        <v>35</v>
      </c>
      <c r="I109" s="185"/>
      <c r="J109" s="186">
        <f t="shared" si="0"/>
        <v>0</v>
      </c>
      <c r="K109" s="182" t="s">
        <v>19</v>
      </c>
      <c r="L109" s="41"/>
      <c r="M109" s="187" t="s">
        <v>19</v>
      </c>
      <c r="N109" s="188" t="s">
        <v>43</v>
      </c>
      <c r="O109" s="66"/>
      <c r="P109" s="189">
        <f t="shared" si="1"/>
        <v>0</v>
      </c>
      <c r="Q109" s="189">
        <v>0</v>
      </c>
      <c r="R109" s="189">
        <f t="shared" si="2"/>
        <v>0</v>
      </c>
      <c r="S109" s="189">
        <v>0</v>
      </c>
      <c r="T109" s="190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154</v>
      </c>
      <c r="AT109" s="191" t="s">
        <v>149</v>
      </c>
      <c r="AU109" s="191" t="s">
        <v>80</v>
      </c>
      <c r="AY109" s="19" t="s">
        <v>146</v>
      </c>
      <c r="BE109" s="192">
        <f t="shared" si="4"/>
        <v>0</v>
      </c>
      <c r="BF109" s="192">
        <f t="shared" si="5"/>
        <v>0</v>
      </c>
      <c r="BG109" s="192">
        <f t="shared" si="6"/>
        <v>0</v>
      </c>
      <c r="BH109" s="192">
        <f t="shared" si="7"/>
        <v>0</v>
      </c>
      <c r="BI109" s="192">
        <f t="shared" si="8"/>
        <v>0</v>
      </c>
      <c r="BJ109" s="19" t="s">
        <v>80</v>
      </c>
      <c r="BK109" s="192">
        <f t="shared" si="9"/>
        <v>0</v>
      </c>
      <c r="BL109" s="19" t="s">
        <v>154</v>
      </c>
      <c r="BM109" s="191" t="s">
        <v>342</v>
      </c>
    </row>
    <row r="110" spans="1:65" s="2" customFormat="1" ht="16.5" customHeight="1">
      <c r="A110" s="36"/>
      <c r="B110" s="37"/>
      <c r="C110" s="180" t="s">
        <v>72</v>
      </c>
      <c r="D110" s="180" t="s">
        <v>149</v>
      </c>
      <c r="E110" s="181" t="s">
        <v>1826</v>
      </c>
      <c r="F110" s="182" t="s">
        <v>1827</v>
      </c>
      <c r="G110" s="183" t="s">
        <v>179</v>
      </c>
      <c r="H110" s="184">
        <v>45</v>
      </c>
      <c r="I110" s="185"/>
      <c r="J110" s="186">
        <f t="shared" si="0"/>
        <v>0</v>
      </c>
      <c r="K110" s="182" t="s">
        <v>19</v>
      </c>
      <c r="L110" s="41"/>
      <c r="M110" s="187" t="s">
        <v>19</v>
      </c>
      <c r="N110" s="188" t="s">
        <v>43</v>
      </c>
      <c r="O110" s="66"/>
      <c r="P110" s="189">
        <f t="shared" si="1"/>
        <v>0</v>
      </c>
      <c r="Q110" s="189">
        <v>0</v>
      </c>
      <c r="R110" s="189">
        <f t="shared" si="2"/>
        <v>0</v>
      </c>
      <c r="S110" s="189">
        <v>0</v>
      </c>
      <c r="T110" s="190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154</v>
      </c>
      <c r="AT110" s="191" t="s">
        <v>149</v>
      </c>
      <c r="AU110" s="191" t="s">
        <v>80</v>
      </c>
      <c r="AY110" s="19" t="s">
        <v>146</v>
      </c>
      <c r="BE110" s="192">
        <f t="shared" si="4"/>
        <v>0</v>
      </c>
      <c r="BF110" s="192">
        <f t="shared" si="5"/>
        <v>0</v>
      </c>
      <c r="BG110" s="192">
        <f t="shared" si="6"/>
        <v>0</v>
      </c>
      <c r="BH110" s="192">
        <f t="shared" si="7"/>
        <v>0</v>
      </c>
      <c r="BI110" s="192">
        <f t="shared" si="8"/>
        <v>0</v>
      </c>
      <c r="BJ110" s="19" t="s">
        <v>80</v>
      </c>
      <c r="BK110" s="192">
        <f t="shared" si="9"/>
        <v>0</v>
      </c>
      <c r="BL110" s="19" t="s">
        <v>154</v>
      </c>
      <c r="BM110" s="191" t="s">
        <v>354</v>
      </c>
    </row>
    <row r="111" spans="1:65" s="2" customFormat="1" ht="16.5" customHeight="1">
      <c r="A111" s="36"/>
      <c r="B111" s="37"/>
      <c r="C111" s="180" t="s">
        <v>72</v>
      </c>
      <c r="D111" s="180" t="s">
        <v>149</v>
      </c>
      <c r="E111" s="181" t="s">
        <v>1828</v>
      </c>
      <c r="F111" s="182" t="s">
        <v>1829</v>
      </c>
      <c r="G111" s="183" t="s">
        <v>179</v>
      </c>
      <c r="H111" s="184">
        <v>70</v>
      </c>
      <c r="I111" s="185"/>
      <c r="J111" s="186">
        <f t="shared" si="0"/>
        <v>0</v>
      </c>
      <c r="K111" s="182" t="s">
        <v>19</v>
      </c>
      <c r="L111" s="41"/>
      <c r="M111" s="187" t="s">
        <v>19</v>
      </c>
      <c r="N111" s="188" t="s">
        <v>43</v>
      </c>
      <c r="O111" s="66"/>
      <c r="P111" s="189">
        <f t="shared" si="1"/>
        <v>0</v>
      </c>
      <c r="Q111" s="189">
        <v>0</v>
      </c>
      <c r="R111" s="189">
        <f t="shared" si="2"/>
        <v>0</v>
      </c>
      <c r="S111" s="189">
        <v>0</v>
      </c>
      <c r="T111" s="190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154</v>
      </c>
      <c r="AT111" s="191" t="s">
        <v>149</v>
      </c>
      <c r="AU111" s="191" t="s">
        <v>80</v>
      </c>
      <c r="AY111" s="19" t="s">
        <v>146</v>
      </c>
      <c r="BE111" s="192">
        <f t="shared" si="4"/>
        <v>0</v>
      </c>
      <c r="BF111" s="192">
        <f t="shared" si="5"/>
        <v>0</v>
      </c>
      <c r="BG111" s="192">
        <f t="shared" si="6"/>
        <v>0</v>
      </c>
      <c r="BH111" s="192">
        <f t="shared" si="7"/>
        <v>0</v>
      </c>
      <c r="BI111" s="192">
        <f t="shared" si="8"/>
        <v>0</v>
      </c>
      <c r="BJ111" s="19" t="s">
        <v>80</v>
      </c>
      <c r="BK111" s="192">
        <f t="shared" si="9"/>
        <v>0</v>
      </c>
      <c r="BL111" s="19" t="s">
        <v>154</v>
      </c>
      <c r="BM111" s="191" t="s">
        <v>366</v>
      </c>
    </row>
    <row r="112" spans="1:65" s="2" customFormat="1" ht="16.5" customHeight="1">
      <c r="A112" s="36"/>
      <c r="B112" s="37"/>
      <c r="C112" s="180" t="s">
        <v>72</v>
      </c>
      <c r="D112" s="180" t="s">
        <v>149</v>
      </c>
      <c r="E112" s="181" t="s">
        <v>1830</v>
      </c>
      <c r="F112" s="182" t="s">
        <v>1831</v>
      </c>
      <c r="G112" s="183" t="s">
        <v>179</v>
      </c>
      <c r="H112" s="184">
        <v>20</v>
      </c>
      <c r="I112" s="185"/>
      <c r="J112" s="186">
        <f t="shared" si="0"/>
        <v>0</v>
      </c>
      <c r="K112" s="182" t="s">
        <v>19</v>
      </c>
      <c r="L112" s="41"/>
      <c r="M112" s="187" t="s">
        <v>19</v>
      </c>
      <c r="N112" s="188" t="s">
        <v>43</v>
      </c>
      <c r="O112" s="66"/>
      <c r="P112" s="189">
        <f t="shared" si="1"/>
        <v>0</v>
      </c>
      <c r="Q112" s="189">
        <v>0</v>
      </c>
      <c r="R112" s="189">
        <f t="shared" si="2"/>
        <v>0</v>
      </c>
      <c r="S112" s="189">
        <v>0</v>
      </c>
      <c r="T112" s="190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154</v>
      </c>
      <c r="AT112" s="191" t="s">
        <v>149</v>
      </c>
      <c r="AU112" s="191" t="s">
        <v>80</v>
      </c>
      <c r="AY112" s="19" t="s">
        <v>146</v>
      </c>
      <c r="BE112" s="192">
        <f t="shared" si="4"/>
        <v>0</v>
      </c>
      <c r="BF112" s="192">
        <f t="shared" si="5"/>
        <v>0</v>
      </c>
      <c r="BG112" s="192">
        <f t="shared" si="6"/>
        <v>0</v>
      </c>
      <c r="BH112" s="192">
        <f t="shared" si="7"/>
        <v>0</v>
      </c>
      <c r="BI112" s="192">
        <f t="shared" si="8"/>
        <v>0</v>
      </c>
      <c r="BJ112" s="19" t="s">
        <v>80</v>
      </c>
      <c r="BK112" s="192">
        <f t="shared" si="9"/>
        <v>0</v>
      </c>
      <c r="BL112" s="19" t="s">
        <v>154</v>
      </c>
      <c r="BM112" s="191" t="s">
        <v>377</v>
      </c>
    </row>
    <row r="113" spans="1:65" s="2" customFormat="1" ht="16.5" customHeight="1">
      <c r="A113" s="36"/>
      <c r="B113" s="37"/>
      <c r="C113" s="180" t="s">
        <v>72</v>
      </c>
      <c r="D113" s="180" t="s">
        <v>149</v>
      </c>
      <c r="E113" s="181" t="s">
        <v>1832</v>
      </c>
      <c r="F113" s="182" t="s">
        <v>1833</v>
      </c>
      <c r="G113" s="183" t="s">
        <v>1801</v>
      </c>
      <c r="H113" s="184">
        <v>12</v>
      </c>
      <c r="I113" s="185"/>
      <c r="J113" s="186">
        <f t="shared" si="0"/>
        <v>0</v>
      </c>
      <c r="K113" s="182" t="s">
        <v>19</v>
      </c>
      <c r="L113" s="41"/>
      <c r="M113" s="187" t="s">
        <v>19</v>
      </c>
      <c r="N113" s="188" t="s">
        <v>43</v>
      </c>
      <c r="O113" s="66"/>
      <c r="P113" s="189">
        <f t="shared" si="1"/>
        <v>0</v>
      </c>
      <c r="Q113" s="189">
        <v>0</v>
      </c>
      <c r="R113" s="189">
        <f t="shared" si="2"/>
        <v>0</v>
      </c>
      <c r="S113" s="189">
        <v>0</v>
      </c>
      <c r="T113" s="190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154</v>
      </c>
      <c r="AT113" s="191" t="s">
        <v>149</v>
      </c>
      <c r="AU113" s="191" t="s">
        <v>80</v>
      </c>
      <c r="AY113" s="19" t="s">
        <v>146</v>
      </c>
      <c r="BE113" s="192">
        <f t="shared" si="4"/>
        <v>0</v>
      </c>
      <c r="BF113" s="192">
        <f t="shared" si="5"/>
        <v>0</v>
      </c>
      <c r="BG113" s="192">
        <f t="shared" si="6"/>
        <v>0</v>
      </c>
      <c r="BH113" s="192">
        <f t="shared" si="7"/>
        <v>0</v>
      </c>
      <c r="BI113" s="192">
        <f t="shared" si="8"/>
        <v>0</v>
      </c>
      <c r="BJ113" s="19" t="s">
        <v>80</v>
      </c>
      <c r="BK113" s="192">
        <f t="shared" si="9"/>
        <v>0</v>
      </c>
      <c r="BL113" s="19" t="s">
        <v>154</v>
      </c>
      <c r="BM113" s="191" t="s">
        <v>574</v>
      </c>
    </row>
    <row r="114" spans="1:65" s="2" customFormat="1" ht="16.5" customHeight="1">
      <c r="A114" s="36"/>
      <c r="B114" s="37"/>
      <c r="C114" s="180" t="s">
        <v>72</v>
      </c>
      <c r="D114" s="180" t="s">
        <v>149</v>
      </c>
      <c r="E114" s="181" t="s">
        <v>1834</v>
      </c>
      <c r="F114" s="182" t="s">
        <v>1835</v>
      </c>
      <c r="G114" s="183" t="s">
        <v>1801</v>
      </c>
      <c r="H114" s="184">
        <v>3</v>
      </c>
      <c r="I114" s="185"/>
      <c r="J114" s="186">
        <f t="shared" si="0"/>
        <v>0</v>
      </c>
      <c r="K114" s="182" t="s">
        <v>19</v>
      </c>
      <c r="L114" s="41"/>
      <c r="M114" s="187" t="s">
        <v>19</v>
      </c>
      <c r="N114" s="188" t="s">
        <v>43</v>
      </c>
      <c r="O114" s="66"/>
      <c r="P114" s="189">
        <f t="shared" si="1"/>
        <v>0</v>
      </c>
      <c r="Q114" s="189">
        <v>0</v>
      </c>
      <c r="R114" s="189">
        <f t="shared" si="2"/>
        <v>0</v>
      </c>
      <c r="S114" s="189">
        <v>0</v>
      </c>
      <c r="T114" s="190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154</v>
      </c>
      <c r="AT114" s="191" t="s">
        <v>149</v>
      </c>
      <c r="AU114" s="191" t="s">
        <v>80</v>
      </c>
      <c r="AY114" s="19" t="s">
        <v>146</v>
      </c>
      <c r="BE114" s="192">
        <f t="shared" si="4"/>
        <v>0</v>
      </c>
      <c r="BF114" s="192">
        <f t="shared" si="5"/>
        <v>0</v>
      </c>
      <c r="BG114" s="192">
        <f t="shared" si="6"/>
        <v>0</v>
      </c>
      <c r="BH114" s="192">
        <f t="shared" si="7"/>
        <v>0</v>
      </c>
      <c r="BI114" s="192">
        <f t="shared" si="8"/>
        <v>0</v>
      </c>
      <c r="BJ114" s="19" t="s">
        <v>80</v>
      </c>
      <c r="BK114" s="192">
        <f t="shared" si="9"/>
        <v>0</v>
      </c>
      <c r="BL114" s="19" t="s">
        <v>154</v>
      </c>
      <c r="BM114" s="191" t="s">
        <v>586</v>
      </c>
    </row>
    <row r="115" spans="1:65" s="2" customFormat="1" ht="16.5" customHeight="1">
      <c r="A115" s="36"/>
      <c r="B115" s="37"/>
      <c r="C115" s="180" t="s">
        <v>72</v>
      </c>
      <c r="D115" s="180" t="s">
        <v>149</v>
      </c>
      <c r="E115" s="181" t="s">
        <v>1836</v>
      </c>
      <c r="F115" s="182" t="s">
        <v>1837</v>
      </c>
      <c r="G115" s="183" t="s">
        <v>1801</v>
      </c>
      <c r="H115" s="184">
        <v>1</v>
      </c>
      <c r="I115" s="185"/>
      <c r="J115" s="186">
        <f t="shared" si="0"/>
        <v>0</v>
      </c>
      <c r="K115" s="182" t="s">
        <v>19</v>
      </c>
      <c r="L115" s="41"/>
      <c r="M115" s="187" t="s">
        <v>19</v>
      </c>
      <c r="N115" s="188" t="s">
        <v>43</v>
      </c>
      <c r="O115" s="66"/>
      <c r="P115" s="189">
        <f t="shared" si="1"/>
        <v>0</v>
      </c>
      <c r="Q115" s="189">
        <v>0</v>
      </c>
      <c r="R115" s="189">
        <f t="shared" si="2"/>
        <v>0</v>
      </c>
      <c r="S115" s="189">
        <v>0</v>
      </c>
      <c r="T115" s="190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154</v>
      </c>
      <c r="AT115" s="191" t="s">
        <v>149</v>
      </c>
      <c r="AU115" s="191" t="s">
        <v>80</v>
      </c>
      <c r="AY115" s="19" t="s">
        <v>146</v>
      </c>
      <c r="BE115" s="192">
        <f t="shared" si="4"/>
        <v>0</v>
      </c>
      <c r="BF115" s="192">
        <f t="shared" si="5"/>
        <v>0</v>
      </c>
      <c r="BG115" s="192">
        <f t="shared" si="6"/>
        <v>0</v>
      </c>
      <c r="BH115" s="192">
        <f t="shared" si="7"/>
        <v>0</v>
      </c>
      <c r="BI115" s="192">
        <f t="shared" si="8"/>
        <v>0</v>
      </c>
      <c r="BJ115" s="19" t="s">
        <v>80</v>
      </c>
      <c r="BK115" s="192">
        <f t="shared" si="9"/>
        <v>0</v>
      </c>
      <c r="BL115" s="19" t="s">
        <v>154</v>
      </c>
      <c r="BM115" s="191" t="s">
        <v>598</v>
      </c>
    </row>
    <row r="116" spans="1:65" s="2" customFormat="1" ht="16.5" customHeight="1">
      <c r="A116" s="36"/>
      <c r="B116" s="37"/>
      <c r="C116" s="180" t="s">
        <v>72</v>
      </c>
      <c r="D116" s="180" t="s">
        <v>149</v>
      </c>
      <c r="E116" s="181" t="s">
        <v>1838</v>
      </c>
      <c r="F116" s="182" t="s">
        <v>1839</v>
      </c>
      <c r="G116" s="183" t="s">
        <v>1801</v>
      </c>
      <c r="H116" s="184">
        <v>1</v>
      </c>
      <c r="I116" s="185"/>
      <c r="J116" s="186">
        <f t="shared" si="0"/>
        <v>0</v>
      </c>
      <c r="K116" s="182" t="s">
        <v>19</v>
      </c>
      <c r="L116" s="41"/>
      <c r="M116" s="187" t="s">
        <v>19</v>
      </c>
      <c r="N116" s="188" t="s">
        <v>43</v>
      </c>
      <c r="O116" s="66"/>
      <c r="P116" s="189">
        <f t="shared" si="1"/>
        <v>0</v>
      </c>
      <c r="Q116" s="189">
        <v>0</v>
      </c>
      <c r="R116" s="189">
        <f t="shared" si="2"/>
        <v>0</v>
      </c>
      <c r="S116" s="189">
        <v>0</v>
      </c>
      <c r="T116" s="190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154</v>
      </c>
      <c r="AT116" s="191" t="s">
        <v>149</v>
      </c>
      <c r="AU116" s="191" t="s">
        <v>80</v>
      </c>
      <c r="AY116" s="19" t="s">
        <v>146</v>
      </c>
      <c r="BE116" s="192">
        <f t="shared" si="4"/>
        <v>0</v>
      </c>
      <c r="BF116" s="192">
        <f t="shared" si="5"/>
        <v>0</v>
      </c>
      <c r="BG116" s="192">
        <f t="shared" si="6"/>
        <v>0</v>
      </c>
      <c r="BH116" s="192">
        <f t="shared" si="7"/>
        <v>0</v>
      </c>
      <c r="BI116" s="192">
        <f t="shared" si="8"/>
        <v>0</v>
      </c>
      <c r="BJ116" s="19" t="s">
        <v>80</v>
      </c>
      <c r="BK116" s="192">
        <f t="shared" si="9"/>
        <v>0</v>
      </c>
      <c r="BL116" s="19" t="s">
        <v>154</v>
      </c>
      <c r="BM116" s="191" t="s">
        <v>610</v>
      </c>
    </row>
    <row r="117" spans="1:65" s="2" customFormat="1" ht="16.5" customHeight="1">
      <c r="A117" s="36"/>
      <c r="B117" s="37"/>
      <c r="C117" s="180" t="s">
        <v>72</v>
      </c>
      <c r="D117" s="180" t="s">
        <v>149</v>
      </c>
      <c r="E117" s="181" t="s">
        <v>1840</v>
      </c>
      <c r="F117" s="182" t="s">
        <v>1841</v>
      </c>
      <c r="G117" s="183" t="s">
        <v>179</v>
      </c>
      <c r="H117" s="184">
        <v>1</v>
      </c>
      <c r="I117" s="185"/>
      <c r="J117" s="186">
        <f t="shared" si="0"/>
        <v>0</v>
      </c>
      <c r="K117" s="182" t="s">
        <v>19</v>
      </c>
      <c r="L117" s="41"/>
      <c r="M117" s="187" t="s">
        <v>19</v>
      </c>
      <c r="N117" s="188" t="s">
        <v>43</v>
      </c>
      <c r="O117" s="66"/>
      <c r="P117" s="189">
        <f t="shared" si="1"/>
        <v>0</v>
      </c>
      <c r="Q117" s="189">
        <v>0</v>
      </c>
      <c r="R117" s="189">
        <f t="shared" si="2"/>
        <v>0</v>
      </c>
      <c r="S117" s="189">
        <v>0</v>
      </c>
      <c r="T117" s="190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154</v>
      </c>
      <c r="AT117" s="191" t="s">
        <v>149</v>
      </c>
      <c r="AU117" s="191" t="s">
        <v>80</v>
      </c>
      <c r="AY117" s="19" t="s">
        <v>146</v>
      </c>
      <c r="BE117" s="192">
        <f t="shared" si="4"/>
        <v>0</v>
      </c>
      <c r="BF117" s="192">
        <f t="shared" si="5"/>
        <v>0</v>
      </c>
      <c r="BG117" s="192">
        <f t="shared" si="6"/>
        <v>0</v>
      </c>
      <c r="BH117" s="192">
        <f t="shared" si="7"/>
        <v>0</v>
      </c>
      <c r="BI117" s="192">
        <f t="shared" si="8"/>
        <v>0</v>
      </c>
      <c r="BJ117" s="19" t="s">
        <v>80</v>
      </c>
      <c r="BK117" s="192">
        <f t="shared" si="9"/>
        <v>0</v>
      </c>
      <c r="BL117" s="19" t="s">
        <v>154</v>
      </c>
      <c r="BM117" s="191" t="s">
        <v>623</v>
      </c>
    </row>
    <row r="118" spans="1:65" s="2" customFormat="1" ht="16.5" customHeight="1">
      <c r="A118" s="36"/>
      <c r="B118" s="37"/>
      <c r="C118" s="180" t="s">
        <v>72</v>
      </c>
      <c r="D118" s="180" t="s">
        <v>149</v>
      </c>
      <c r="E118" s="181" t="s">
        <v>1842</v>
      </c>
      <c r="F118" s="182" t="s">
        <v>1843</v>
      </c>
      <c r="G118" s="183" t="s">
        <v>1801</v>
      </c>
      <c r="H118" s="184">
        <v>3</v>
      </c>
      <c r="I118" s="185"/>
      <c r="J118" s="186">
        <f t="shared" si="0"/>
        <v>0</v>
      </c>
      <c r="K118" s="182" t="s">
        <v>19</v>
      </c>
      <c r="L118" s="41"/>
      <c r="M118" s="187" t="s">
        <v>19</v>
      </c>
      <c r="N118" s="188" t="s">
        <v>43</v>
      </c>
      <c r="O118" s="66"/>
      <c r="P118" s="189">
        <f t="shared" si="1"/>
        <v>0</v>
      </c>
      <c r="Q118" s="189">
        <v>0</v>
      </c>
      <c r="R118" s="189">
        <f t="shared" si="2"/>
        <v>0</v>
      </c>
      <c r="S118" s="189">
        <v>0</v>
      </c>
      <c r="T118" s="190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154</v>
      </c>
      <c r="AT118" s="191" t="s">
        <v>149</v>
      </c>
      <c r="AU118" s="191" t="s">
        <v>80</v>
      </c>
      <c r="AY118" s="19" t="s">
        <v>146</v>
      </c>
      <c r="BE118" s="192">
        <f t="shared" si="4"/>
        <v>0</v>
      </c>
      <c r="BF118" s="192">
        <f t="shared" si="5"/>
        <v>0</v>
      </c>
      <c r="BG118" s="192">
        <f t="shared" si="6"/>
        <v>0</v>
      </c>
      <c r="BH118" s="192">
        <f t="shared" si="7"/>
        <v>0</v>
      </c>
      <c r="BI118" s="192">
        <f t="shared" si="8"/>
        <v>0</v>
      </c>
      <c r="BJ118" s="19" t="s">
        <v>80</v>
      </c>
      <c r="BK118" s="192">
        <f t="shared" si="9"/>
        <v>0</v>
      </c>
      <c r="BL118" s="19" t="s">
        <v>154</v>
      </c>
      <c r="BM118" s="191" t="s">
        <v>635</v>
      </c>
    </row>
    <row r="119" spans="1:65" s="2" customFormat="1" ht="16.5" customHeight="1">
      <c r="A119" s="36"/>
      <c r="B119" s="37"/>
      <c r="C119" s="180" t="s">
        <v>72</v>
      </c>
      <c r="D119" s="180" t="s">
        <v>149</v>
      </c>
      <c r="E119" s="181" t="s">
        <v>1844</v>
      </c>
      <c r="F119" s="182" t="s">
        <v>1845</v>
      </c>
      <c r="G119" s="183" t="s">
        <v>1801</v>
      </c>
      <c r="H119" s="184">
        <v>6</v>
      </c>
      <c r="I119" s="185"/>
      <c r="J119" s="186">
        <f t="shared" si="0"/>
        <v>0</v>
      </c>
      <c r="K119" s="182" t="s">
        <v>19</v>
      </c>
      <c r="L119" s="41"/>
      <c r="M119" s="187" t="s">
        <v>19</v>
      </c>
      <c r="N119" s="188" t="s">
        <v>43</v>
      </c>
      <c r="O119" s="66"/>
      <c r="P119" s="189">
        <f t="shared" si="1"/>
        <v>0</v>
      </c>
      <c r="Q119" s="189">
        <v>0</v>
      </c>
      <c r="R119" s="189">
        <f t="shared" si="2"/>
        <v>0</v>
      </c>
      <c r="S119" s="189">
        <v>0</v>
      </c>
      <c r="T119" s="190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154</v>
      </c>
      <c r="AT119" s="191" t="s">
        <v>149</v>
      </c>
      <c r="AU119" s="191" t="s">
        <v>80</v>
      </c>
      <c r="AY119" s="19" t="s">
        <v>146</v>
      </c>
      <c r="BE119" s="192">
        <f t="shared" si="4"/>
        <v>0</v>
      </c>
      <c r="BF119" s="192">
        <f t="shared" si="5"/>
        <v>0</v>
      </c>
      <c r="BG119" s="192">
        <f t="shared" si="6"/>
        <v>0</v>
      </c>
      <c r="BH119" s="192">
        <f t="shared" si="7"/>
        <v>0</v>
      </c>
      <c r="BI119" s="192">
        <f t="shared" si="8"/>
        <v>0</v>
      </c>
      <c r="BJ119" s="19" t="s">
        <v>80</v>
      </c>
      <c r="BK119" s="192">
        <f t="shared" si="9"/>
        <v>0</v>
      </c>
      <c r="BL119" s="19" t="s">
        <v>154</v>
      </c>
      <c r="BM119" s="191" t="s">
        <v>646</v>
      </c>
    </row>
    <row r="120" spans="1:65" s="12" customFormat="1" ht="25.9" customHeight="1">
      <c r="B120" s="164"/>
      <c r="C120" s="165"/>
      <c r="D120" s="166" t="s">
        <v>71</v>
      </c>
      <c r="E120" s="167" t="s">
        <v>1846</v>
      </c>
      <c r="F120" s="167" t="s">
        <v>1847</v>
      </c>
      <c r="G120" s="165"/>
      <c r="H120" s="165"/>
      <c r="I120" s="168"/>
      <c r="J120" s="169">
        <f>BK120</f>
        <v>0</v>
      </c>
      <c r="K120" s="165"/>
      <c r="L120" s="170"/>
      <c r="M120" s="171"/>
      <c r="N120" s="172"/>
      <c r="O120" s="172"/>
      <c r="P120" s="173">
        <f>P121</f>
        <v>0</v>
      </c>
      <c r="Q120" s="172"/>
      <c r="R120" s="173">
        <f>R121</f>
        <v>0</v>
      </c>
      <c r="S120" s="172"/>
      <c r="T120" s="174">
        <f>T121</f>
        <v>0</v>
      </c>
      <c r="AR120" s="175" t="s">
        <v>80</v>
      </c>
      <c r="AT120" s="176" t="s">
        <v>71</v>
      </c>
      <c r="AU120" s="176" t="s">
        <v>72</v>
      </c>
      <c r="AY120" s="175" t="s">
        <v>146</v>
      </c>
      <c r="BK120" s="177">
        <f>BK121</f>
        <v>0</v>
      </c>
    </row>
    <row r="121" spans="1:65" s="2" customFormat="1" ht="16.5" customHeight="1">
      <c r="A121" s="36"/>
      <c r="B121" s="37"/>
      <c r="C121" s="180" t="s">
        <v>72</v>
      </c>
      <c r="D121" s="180" t="s">
        <v>149</v>
      </c>
      <c r="E121" s="181" t="s">
        <v>1848</v>
      </c>
      <c r="F121" s="182" t="s">
        <v>1849</v>
      </c>
      <c r="G121" s="183" t="s">
        <v>1801</v>
      </c>
      <c r="H121" s="184">
        <v>8</v>
      </c>
      <c r="I121" s="185"/>
      <c r="J121" s="186">
        <f>ROUND(I121*H121,2)</f>
        <v>0</v>
      </c>
      <c r="K121" s="182" t="s">
        <v>19</v>
      </c>
      <c r="L121" s="41"/>
      <c r="M121" s="187" t="s">
        <v>19</v>
      </c>
      <c r="N121" s="188" t="s">
        <v>43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154</v>
      </c>
      <c r="AT121" s="191" t="s">
        <v>149</v>
      </c>
      <c r="AU121" s="191" t="s">
        <v>80</v>
      </c>
      <c r="AY121" s="19" t="s">
        <v>146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154</v>
      </c>
      <c r="BM121" s="191" t="s">
        <v>654</v>
      </c>
    </row>
    <row r="122" spans="1:65" s="12" customFormat="1" ht="25.9" customHeight="1">
      <c r="B122" s="164"/>
      <c r="C122" s="165"/>
      <c r="D122" s="166" t="s">
        <v>71</v>
      </c>
      <c r="E122" s="167" t="s">
        <v>1850</v>
      </c>
      <c r="F122" s="167" t="s">
        <v>1851</v>
      </c>
      <c r="G122" s="165"/>
      <c r="H122" s="165"/>
      <c r="I122" s="168"/>
      <c r="J122" s="169">
        <f>BK122</f>
        <v>0</v>
      </c>
      <c r="K122" s="165"/>
      <c r="L122" s="170"/>
      <c r="M122" s="171"/>
      <c r="N122" s="172"/>
      <c r="O122" s="172"/>
      <c r="P122" s="173">
        <f>SUM(P123:P145)</f>
        <v>0</v>
      </c>
      <c r="Q122" s="172"/>
      <c r="R122" s="173">
        <f>SUM(R123:R145)</f>
        <v>0</v>
      </c>
      <c r="S122" s="172"/>
      <c r="T122" s="174">
        <f>SUM(T123:T145)</f>
        <v>0</v>
      </c>
      <c r="AR122" s="175" t="s">
        <v>80</v>
      </c>
      <c r="AT122" s="176" t="s">
        <v>71</v>
      </c>
      <c r="AU122" s="176" t="s">
        <v>72</v>
      </c>
      <c r="AY122" s="175" t="s">
        <v>146</v>
      </c>
      <c r="BK122" s="177">
        <f>SUM(BK123:BK145)</f>
        <v>0</v>
      </c>
    </row>
    <row r="123" spans="1:65" s="2" customFormat="1" ht="16.5" customHeight="1">
      <c r="A123" s="36"/>
      <c r="B123" s="37"/>
      <c r="C123" s="180" t="s">
        <v>72</v>
      </c>
      <c r="D123" s="180" t="s">
        <v>149</v>
      </c>
      <c r="E123" s="181" t="s">
        <v>1852</v>
      </c>
      <c r="F123" s="182" t="s">
        <v>1798</v>
      </c>
      <c r="G123" s="183" t="s">
        <v>179</v>
      </c>
      <c r="H123" s="184">
        <v>40</v>
      </c>
      <c r="I123" s="185"/>
      <c r="J123" s="186">
        <f t="shared" ref="J123:J145" si="10">ROUND(I123*H123,2)</f>
        <v>0</v>
      </c>
      <c r="K123" s="182" t="s">
        <v>19</v>
      </c>
      <c r="L123" s="41"/>
      <c r="M123" s="187" t="s">
        <v>19</v>
      </c>
      <c r="N123" s="188" t="s">
        <v>43</v>
      </c>
      <c r="O123" s="66"/>
      <c r="P123" s="189">
        <f t="shared" ref="P123:P145" si="11">O123*H123</f>
        <v>0</v>
      </c>
      <c r="Q123" s="189">
        <v>0</v>
      </c>
      <c r="R123" s="189">
        <f t="shared" ref="R123:R145" si="12">Q123*H123</f>
        <v>0</v>
      </c>
      <c r="S123" s="189">
        <v>0</v>
      </c>
      <c r="T123" s="190">
        <f t="shared" ref="T123:T145" si="13"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154</v>
      </c>
      <c r="AT123" s="191" t="s">
        <v>149</v>
      </c>
      <c r="AU123" s="191" t="s">
        <v>80</v>
      </c>
      <c r="AY123" s="19" t="s">
        <v>146</v>
      </c>
      <c r="BE123" s="192">
        <f t="shared" ref="BE123:BE145" si="14">IF(N123="základní",J123,0)</f>
        <v>0</v>
      </c>
      <c r="BF123" s="192">
        <f t="shared" ref="BF123:BF145" si="15">IF(N123="snížená",J123,0)</f>
        <v>0</v>
      </c>
      <c r="BG123" s="192">
        <f t="shared" ref="BG123:BG145" si="16">IF(N123="zákl. přenesená",J123,0)</f>
        <v>0</v>
      </c>
      <c r="BH123" s="192">
        <f t="shared" ref="BH123:BH145" si="17">IF(N123="sníž. přenesená",J123,0)</f>
        <v>0</v>
      </c>
      <c r="BI123" s="192">
        <f t="shared" ref="BI123:BI145" si="18">IF(N123="nulová",J123,0)</f>
        <v>0</v>
      </c>
      <c r="BJ123" s="19" t="s">
        <v>80</v>
      </c>
      <c r="BK123" s="192">
        <f t="shared" ref="BK123:BK145" si="19">ROUND(I123*H123,2)</f>
        <v>0</v>
      </c>
      <c r="BL123" s="19" t="s">
        <v>154</v>
      </c>
      <c r="BM123" s="191" t="s">
        <v>665</v>
      </c>
    </row>
    <row r="124" spans="1:65" s="2" customFormat="1" ht="16.5" customHeight="1">
      <c r="A124" s="36"/>
      <c r="B124" s="37"/>
      <c r="C124" s="180" t="s">
        <v>72</v>
      </c>
      <c r="D124" s="180" t="s">
        <v>149</v>
      </c>
      <c r="E124" s="181" t="s">
        <v>1853</v>
      </c>
      <c r="F124" s="182" t="s">
        <v>1803</v>
      </c>
      <c r="G124" s="183" t="s">
        <v>1801</v>
      </c>
      <c r="H124" s="184">
        <v>1</v>
      </c>
      <c r="I124" s="185"/>
      <c r="J124" s="186">
        <f t="shared" si="10"/>
        <v>0</v>
      </c>
      <c r="K124" s="182" t="s">
        <v>19</v>
      </c>
      <c r="L124" s="41"/>
      <c r="M124" s="187" t="s">
        <v>19</v>
      </c>
      <c r="N124" s="188" t="s">
        <v>43</v>
      </c>
      <c r="O124" s="66"/>
      <c r="P124" s="189">
        <f t="shared" si="11"/>
        <v>0</v>
      </c>
      <c r="Q124" s="189">
        <v>0</v>
      </c>
      <c r="R124" s="189">
        <f t="shared" si="12"/>
        <v>0</v>
      </c>
      <c r="S124" s="189">
        <v>0</v>
      </c>
      <c r="T124" s="190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154</v>
      </c>
      <c r="AT124" s="191" t="s">
        <v>149</v>
      </c>
      <c r="AU124" s="191" t="s">
        <v>80</v>
      </c>
      <c r="AY124" s="19" t="s">
        <v>146</v>
      </c>
      <c r="BE124" s="192">
        <f t="shared" si="14"/>
        <v>0</v>
      </c>
      <c r="BF124" s="192">
        <f t="shared" si="15"/>
        <v>0</v>
      </c>
      <c r="BG124" s="192">
        <f t="shared" si="16"/>
        <v>0</v>
      </c>
      <c r="BH124" s="192">
        <f t="shared" si="17"/>
        <v>0</v>
      </c>
      <c r="BI124" s="192">
        <f t="shared" si="18"/>
        <v>0</v>
      </c>
      <c r="BJ124" s="19" t="s">
        <v>80</v>
      </c>
      <c r="BK124" s="192">
        <f t="shared" si="19"/>
        <v>0</v>
      </c>
      <c r="BL124" s="19" t="s">
        <v>154</v>
      </c>
      <c r="BM124" s="191" t="s">
        <v>675</v>
      </c>
    </row>
    <row r="125" spans="1:65" s="2" customFormat="1" ht="16.5" customHeight="1">
      <c r="A125" s="36"/>
      <c r="B125" s="37"/>
      <c r="C125" s="180" t="s">
        <v>72</v>
      </c>
      <c r="D125" s="180" t="s">
        <v>149</v>
      </c>
      <c r="E125" s="181" t="s">
        <v>1854</v>
      </c>
      <c r="F125" s="182" t="s">
        <v>1807</v>
      </c>
      <c r="G125" s="183" t="s">
        <v>1801</v>
      </c>
      <c r="H125" s="184">
        <v>1</v>
      </c>
      <c r="I125" s="185"/>
      <c r="J125" s="186">
        <f t="shared" si="10"/>
        <v>0</v>
      </c>
      <c r="K125" s="182" t="s">
        <v>19</v>
      </c>
      <c r="L125" s="41"/>
      <c r="M125" s="187" t="s">
        <v>19</v>
      </c>
      <c r="N125" s="188" t="s">
        <v>43</v>
      </c>
      <c r="O125" s="66"/>
      <c r="P125" s="189">
        <f t="shared" si="11"/>
        <v>0</v>
      </c>
      <c r="Q125" s="189">
        <v>0</v>
      </c>
      <c r="R125" s="189">
        <f t="shared" si="12"/>
        <v>0</v>
      </c>
      <c r="S125" s="189">
        <v>0</v>
      </c>
      <c r="T125" s="190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154</v>
      </c>
      <c r="AT125" s="191" t="s">
        <v>149</v>
      </c>
      <c r="AU125" s="191" t="s">
        <v>80</v>
      </c>
      <c r="AY125" s="19" t="s">
        <v>146</v>
      </c>
      <c r="BE125" s="192">
        <f t="shared" si="14"/>
        <v>0</v>
      </c>
      <c r="BF125" s="192">
        <f t="shared" si="15"/>
        <v>0</v>
      </c>
      <c r="BG125" s="192">
        <f t="shared" si="16"/>
        <v>0</v>
      </c>
      <c r="BH125" s="192">
        <f t="shared" si="17"/>
        <v>0</v>
      </c>
      <c r="BI125" s="192">
        <f t="shared" si="18"/>
        <v>0</v>
      </c>
      <c r="BJ125" s="19" t="s">
        <v>80</v>
      </c>
      <c r="BK125" s="192">
        <f t="shared" si="19"/>
        <v>0</v>
      </c>
      <c r="BL125" s="19" t="s">
        <v>154</v>
      </c>
      <c r="BM125" s="191" t="s">
        <v>682</v>
      </c>
    </row>
    <row r="126" spans="1:65" s="2" customFormat="1" ht="16.5" customHeight="1">
      <c r="A126" s="36"/>
      <c r="B126" s="37"/>
      <c r="C126" s="180" t="s">
        <v>72</v>
      </c>
      <c r="D126" s="180" t="s">
        <v>149</v>
      </c>
      <c r="E126" s="181" t="s">
        <v>1855</v>
      </c>
      <c r="F126" s="182" t="s">
        <v>1856</v>
      </c>
      <c r="G126" s="183" t="s">
        <v>1801</v>
      </c>
      <c r="H126" s="184">
        <v>3</v>
      </c>
      <c r="I126" s="185"/>
      <c r="J126" s="186">
        <f t="shared" si="10"/>
        <v>0</v>
      </c>
      <c r="K126" s="182" t="s">
        <v>19</v>
      </c>
      <c r="L126" s="41"/>
      <c r="M126" s="187" t="s">
        <v>19</v>
      </c>
      <c r="N126" s="188" t="s">
        <v>43</v>
      </c>
      <c r="O126" s="66"/>
      <c r="P126" s="189">
        <f t="shared" si="11"/>
        <v>0</v>
      </c>
      <c r="Q126" s="189">
        <v>0</v>
      </c>
      <c r="R126" s="189">
        <f t="shared" si="12"/>
        <v>0</v>
      </c>
      <c r="S126" s="189">
        <v>0</v>
      </c>
      <c r="T126" s="190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154</v>
      </c>
      <c r="AT126" s="191" t="s">
        <v>149</v>
      </c>
      <c r="AU126" s="191" t="s">
        <v>80</v>
      </c>
      <c r="AY126" s="19" t="s">
        <v>146</v>
      </c>
      <c r="BE126" s="192">
        <f t="shared" si="14"/>
        <v>0</v>
      </c>
      <c r="BF126" s="192">
        <f t="shared" si="15"/>
        <v>0</v>
      </c>
      <c r="BG126" s="192">
        <f t="shared" si="16"/>
        <v>0</v>
      </c>
      <c r="BH126" s="192">
        <f t="shared" si="17"/>
        <v>0</v>
      </c>
      <c r="BI126" s="192">
        <f t="shared" si="18"/>
        <v>0</v>
      </c>
      <c r="BJ126" s="19" t="s">
        <v>80</v>
      </c>
      <c r="BK126" s="192">
        <f t="shared" si="19"/>
        <v>0</v>
      </c>
      <c r="BL126" s="19" t="s">
        <v>154</v>
      </c>
      <c r="BM126" s="191" t="s">
        <v>694</v>
      </c>
    </row>
    <row r="127" spans="1:65" s="2" customFormat="1" ht="16.5" customHeight="1">
      <c r="A127" s="36"/>
      <c r="B127" s="37"/>
      <c r="C127" s="180" t="s">
        <v>72</v>
      </c>
      <c r="D127" s="180" t="s">
        <v>149</v>
      </c>
      <c r="E127" s="181" t="s">
        <v>1857</v>
      </c>
      <c r="F127" s="182" t="s">
        <v>1858</v>
      </c>
      <c r="G127" s="183" t="s">
        <v>1801</v>
      </c>
      <c r="H127" s="184">
        <v>3</v>
      </c>
      <c r="I127" s="185"/>
      <c r="J127" s="186">
        <f t="shared" si="10"/>
        <v>0</v>
      </c>
      <c r="K127" s="182" t="s">
        <v>19</v>
      </c>
      <c r="L127" s="41"/>
      <c r="M127" s="187" t="s">
        <v>19</v>
      </c>
      <c r="N127" s="188" t="s">
        <v>43</v>
      </c>
      <c r="O127" s="66"/>
      <c r="P127" s="189">
        <f t="shared" si="11"/>
        <v>0</v>
      </c>
      <c r="Q127" s="189">
        <v>0</v>
      </c>
      <c r="R127" s="189">
        <f t="shared" si="12"/>
        <v>0</v>
      </c>
      <c r="S127" s="189">
        <v>0</v>
      </c>
      <c r="T127" s="190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154</v>
      </c>
      <c r="AT127" s="191" t="s">
        <v>149</v>
      </c>
      <c r="AU127" s="191" t="s">
        <v>80</v>
      </c>
      <c r="AY127" s="19" t="s">
        <v>146</v>
      </c>
      <c r="BE127" s="192">
        <f t="shared" si="14"/>
        <v>0</v>
      </c>
      <c r="BF127" s="192">
        <f t="shared" si="15"/>
        <v>0</v>
      </c>
      <c r="BG127" s="192">
        <f t="shared" si="16"/>
        <v>0</v>
      </c>
      <c r="BH127" s="192">
        <f t="shared" si="17"/>
        <v>0</v>
      </c>
      <c r="BI127" s="192">
        <f t="shared" si="18"/>
        <v>0</v>
      </c>
      <c r="BJ127" s="19" t="s">
        <v>80</v>
      </c>
      <c r="BK127" s="192">
        <f t="shared" si="19"/>
        <v>0</v>
      </c>
      <c r="BL127" s="19" t="s">
        <v>154</v>
      </c>
      <c r="BM127" s="191" t="s">
        <v>703</v>
      </c>
    </row>
    <row r="128" spans="1:65" s="2" customFormat="1" ht="16.5" customHeight="1">
      <c r="A128" s="36"/>
      <c r="B128" s="37"/>
      <c r="C128" s="180" t="s">
        <v>72</v>
      </c>
      <c r="D128" s="180" t="s">
        <v>149</v>
      </c>
      <c r="E128" s="181" t="s">
        <v>1859</v>
      </c>
      <c r="F128" s="182" t="s">
        <v>1811</v>
      </c>
      <c r="G128" s="183" t="s">
        <v>1801</v>
      </c>
      <c r="H128" s="184">
        <v>1</v>
      </c>
      <c r="I128" s="185"/>
      <c r="J128" s="186">
        <f t="shared" si="10"/>
        <v>0</v>
      </c>
      <c r="K128" s="182" t="s">
        <v>19</v>
      </c>
      <c r="L128" s="41"/>
      <c r="M128" s="187" t="s">
        <v>19</v>
      </c>
      <c r="N128" s="188" t="s">
        <v>43</v>
      </c>
      <c r="O128" s="66"/>
      <c r="P128" s="189">
        <f t="shared" si="11"/>
        <v>0</v>
      </c>
      <c r="Q128" s="189">
        <v>0</v>
      </c>
      <c r="R128" s="189">
        <f t="shared" si="12"/>
        <v>0</v>
      </c>
      <c r="S128" s="189">
        <v>0</v>
      </c>
      <c r="T128" s="19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154</v>
      </c>
      <c r="AT128" s="191" t="s">
        <v>149</v>
      </c>
      <c r="AU128" s="191" t="s">
        <v>80</v>
      </c>
      <c r="AY128" s="19" t="s">
        <v>146</v>
      </c>
      <c r="BE128" s="192">
        <f t="shared" si="14"/>
        <v>0</v>
      </c>
      <c r="BF128" s="192">
        <f t="shared" si="15"/>
        <v>0</v>
      </c>
      <c r="BG128" s="192">
        <f t="shared" si="16"/>
        <v>0</v>
      </c>
      <c r="BH128" s="192">
        <f t="shared" si="17"/>
        <v>0</v>
      </c>
      <c r="BI128" s="192">
        <f t="shared" si="18"/>
        <v>0</v>
      </c>
      <c r="BJ128" s="19" t="s">
        <v>80</v>
      </c>
      <c r="BK128" s="192">
        <f t="shared" si="19"/>
        <v>0</v>
      </c>
      <c r="BL128" s="19" t="s">
        <v>154</v>
      </c>
      <c r="BM128" s="191" t="s">
        <v>713</v>
      </c>
    </row>
    <row r="129" spans="1:65" s="2" customFormat="1" ht="16.5" customHeight="1">
      <c r="A129" s="36"/>
      <c r="B129" s="37"/>
      <c r="C129" s="180" t="s">
        <v>72</v>
      </c>
      <c r="D129" s="180" t="s">
        <v>149</v>
      </c>
      <c r="E129" s="181" t="s">
        <v>1857</v>
      </c>
      <c r="F129" s="182" t="s">
        <v>1858</v>
      </c>
      <c r="G129" s="183" t="s">
        <v>1801</v>
      </c>
      <c r="H129" s="184">
        <v>1</v>
      </c>
      <c r="I129" s="185"/>
      <c r="J129" s="186">
        <f t="shared" si="10"/>
        <v>0</v>
      </c>
      <c r="K129" s="182" t="s">
        <v>19</v>
      </c>
      <c r="L129" s="41"/>
      <c r="M129" s="187" t="s">
        <v>19</v>
      </c>
      <c r="N129" s="188" t="s">
        <v>43</v>
      </c>
      <c r="O129" s="66"/>
      <c r="P129" s="189">
        <f t="shared" si="11"/>
        <v>0</v>
      </c>
      <c r="Q129" s="189">
        <v>0</v>
      </c>
      <c r="R129" s="189">
        <f t="shared" si="12"/>
        <v>0</v>
      </c>
      <c r="S129" s="189">
        <v>0</v>
      </c>
      <c r="T129" s="19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154</v>
      </c>
      <c r="AT129" s="191" t="s">
        <v>149</v>
      </c>
      <c r="AU129" s="191" t="s">
        <v>80</v>
      </c>
      <c r="AY129" s="19" t="s">
        <v>146</v>
      </c>
      <c r="BE129" s="192">
        <f t="shared" si="14"/>
        <v>0</v>
      </c>
      <c r="BF129" s="192">
        <f t="shared" si="15"/>
        <v>0</v>
      </c>
      <c r="BG129" s="192">
        <f t="shared" si="16"/>
        <v>0</v>
      </c>
      <c r="BH129" s="192">
        <f t="shared" si="17"/>
        <v>0</v>
      </c>
      <c r="BI129" s="192">
        <f t="shared" si="18"/>
        <v>0</v>
      </c>
      <c r="BJ129" s="19" t="s">
        <v>80</v>
      </c>
      <c r="BK129" s="192">
        <f t="shared" si="19"/>
        <v>0</v>
      </c>
      <c r="BL129" s="19" t="s">
        <v>154</v>
      </c>
      <c r="BM129" s="191" t="s">
        <v>723</v>
      </c>
    </row>
    <row r="130" spans="1:65" s="2" customFormat="1" ht="16.5" customHeight="1">
      <c r="A130" s="36"/>
      <c r="B130" s="37"/>
      <c r="C130" s="180" t="s">
        <v>72</v>
      </c>
      <c r="D130" s="180" t="s">
        <v>149</v>
      </c>
      <c r="E130" s="181" t="s">
        <v>1860</v>
      </c>
      <c r="F130" s="182" t="s">
        <v>1813</v>
      </c>
      <c r="G130" s="183" t="s">
        <v>1801</v>
      </c>
      <c r="H130" s="184">
        <v>1</v>
      </c>
      <c r="I130" s="185"/>
      <c r="J130" s="186">
        <f t="shared" si="10"/>
        <v>0</v>
      </c>
      <c r="K130" s="182" t="s">
        <v>19</v>
      </c>
      <c r="L130" s="41"/>
      <c r="M130" s="187" t="s">
        <v>19</v>
      </c>
      <c r="N130" s="188" t="s">
        <v>43</v>
      </c>
      <c r="O130" s="66"/>
      <c r="P130" s="189">
        <f t="shared" si="11"/>
        <v>0</v>
      </c>
      <c r="Q130" s="189">
        <v>0</v>
      </c>
      <c r="R130" s="189">
        <f t="shared" si="12"/>
        <v>0</v>
      </c>
      <c r="S130" s="189">
        <v>0</v>
      </c>
      <c r="T130" s="190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154</v>
      </c>
      <c r="AT130" s="191" t="s">
        <v>149</v>
      </c>
      <c r="AU130" s="191" t="s">
        <v>80</v>
      </c>
      <c r="AY130" s="19" t="s">
        <v>146</v>
      </c>
      <c r="BE130" s="192">
        <f t="shared" si="14"/>
        <v>0</v>
      </c>
      <c r="BF130" s="192">
        <f t="shared" si="15"/>
        <v>0</v>
      </c>
      <c r="BG130" s="192">
        <f t="shared" si="16"/>
        <v>0</v>
      </c>
      <c r="BH130" s="192">
        <f t="shared" si="17"/>
        <v>0</v>
      </c>
      <c r="BI130" s="192">
        <f t="shared" si="18"/>
        <v>0</v>
      </c>
      <c r="BJ130" s="19" t="s">
        <v>80</v>
      </c>
      <c r="BK130" s="192">
        <f t="shared" si="19"/>
        <v>0</v>
      </c>
      <c r="BL130" s="19" t="s">
        <v>154</v>
      </c>
      <c r="BM130" s="191" t="s">
        <v>733</v>
      </c>
    </row>
    <row r="131" spans="1:65" s="2" customFormat="1" ht="16.5" customHeight="1">
      <c r="A131" s="36"/>
      <c r="B131" s="37"/>
      <c r="C131" s="180" t="s">
        <v>72</v>
      </c>
      <c r="D131" s="180" t="s">
        <v>149</v>
      </c>
      <c r="E131" s="181" t="s">
        <v>1861</v>
      </c>
      <c r="F131" s="182" t="s">
        <v>1862</v>
      </c>
      <c r="G131" s="183" t="s">
        <v>179</v>
      </c>
      <c r="H131" s="184">
        <v>25</v>
      </c>
      <c r="I131" s="185"/>
      <c r="J131" s="186">
        <f t="shared" si="10"/>
        <v>0</v>
      </c>
      <c r="K131" s="182" t="s">
        <v>19</v>
      </c>
      <c r="L131" s="41"/>
      <c r="M131" s="187" t="s">
        <v>19</v>
      </c>
      <c r="N131" s="188" t="s">
        <v>43</v>
      </c>
      <c r="O131" s="66"/>
      <c r="P131" s="189">
        <f t="shared" si="11"/>
        <v>0</v>
      </c>
      <c r="Q131" s="189">
        <v>0</v>
      </c>
      <c r="R131" s="189">
        <f t="shared" si="12"/>
        <v>0</v>
      </c>
      <c r="S131" s="189">
        <v>0</v>
      </c>
      <c r="T131" s="190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154</v>
      </c>
      <c r="AT131" s="191" t="s">
        <v>149</v>
      </c>
      <c r="AU131" s="191" t="s">
        <v>80</v>
      </c>
      <c r="AY131" s="19" t="s">
        <v>146</v>
      </c>
      <c r="BE131" s="192">
        <f t="shared" si="14"/>
        <v>0</v>
      </c>
      <c r="BF131" s="192">
        <f t="shared" si="15"/>
        <v>0</v>
      </c>
      <c r="BG131" s="192">
        <f t="shared" si="16"/>
        <v>0</v>
      </c>
      <c r="BH131" s="192">
        <f t="shared" si="17"/>
        <v>0</v>
      </c>
      <c r="BI131" s="192">
        <f t="shared" si="18"/>
        <v>0</v>
      </c>
      <c r="BJ131" s="19" t="s">
        <v>80</v>
      </c>
      <c r="BK131" s="192">
        <f t="shared" si="19"/>
        <v>0</v>
      </c>
      <c r="BL131" s="19" t="s">
        <v>154</v>
      </c>
      <c r="BM131" s="191" t="s">
        <v>745</v>
      </c>
    </row>
    <row r="132" spans="1:65" s="2" customFormat="1" ht="16.5" customHeight="1">
      <c r="A132" s="36"/>
      <c r="B132" s="37"/>
      <c r="C132" s="180" t="s">
        <v>72</v>
      </c>
      <c r="D132" s="180" t="s">
        <v>149</v>
      </c>
      <c r="E132" s="181" t="s">
        <v>1863</v>
      </c>
      <c r="F132" s="182" t="s">
        <v>1864</v>
      </c>
      <c r="G132" s="183" t="s">
        <v>179</v>
      </c>
      <c r="H132" s="184">
        <v>5</v>
      </c>
      <c r="I132" s="185"/>
      <c r="J132" s="186">
        <f t="shared" si="10"/>
        <v>0</v>
      </c>
      <c r="K132" s="182" t="s">
        <v>19</v>
      </c>
      <c r="L132" s="41"/>
      <c r="M132" s="187" t="s">
        <v>19</v>
      </c>
      <c r="N132" s="188" t="s">
        <v>43</v>
      </c>
      <c r="O132" s="66"/>
      <c r="P132" s="189">
        <f t="shared" si="11"/>
        <v>0</v>
      </c>
      <c r="Q132" s="189">
        <v>0</v>
      </c>
      <c r="R132" s="189">
        <f t="shared" si="12"/>
        <v>0</v>
      </c>
      <c r="S132" s="189">
        <v>0</v>
      </c>
      <c r="T132" s="190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154</v>
      </c>
      <c r="AT132" s="191" t="s">
        <v>149</v>
      </c>
      <c r="AU132" s="191" t="s">
        <v>80</v>
      </c>
      <c r="AY132" s="19" t="s">
        <v>146</v>
      </c>
      <c r="BE132" s="192">
        <f t="shared" si="14"/>
        <v>0</v>
      </c>
      <c r="BF132" s="192">
        <f t="shared" si="15"/>
        <v>0</v>
      </c>
      <c r="BG132" s="192">
        <f t="shared" si="16"/>
        <v>0</v>
      </c>
      <c r="BH132" s="192">
        <f t="shared" si="17"/>
        <v>0</v>
      </c>
      <c r="BI132" s="192">
        <f t="shared" si="18"/>
        <v>0</v>
      </c>
      <c r="BJ132" s="19" t="s">
        <v>80</v>
      </c>
      <c r="BK132" s="192">
        <f t="shared" si="19"/>
        <v>0</v>
      </c>
      <c r="BL132" s="19" t="s">
        <v>154</v>
      </c>
      <c r="BM132" s="191" t="s">
        <v>756</v>
      </c>
    </row>
    <row r="133" spans="1:65" s="2" customFormat="1" ht="16.5" customHeight="1">
      <c r="A133" s="36"/>
      <c r="B133" s="37"/>
      <c r="C133" s="180" t="s">
        <v>72</v>
      </c>
      <c r="D133" s="180" t="s">
        <v>149</v>
      </c>
      <c r="E133" s="181" t="s">
        <v>1865</v>
      </c>
      <c r="F133" s="182" t="s">
        <v>1866</v>
      </c>
      <c r="G133" s="183" t="s">
        <v>179</v>
      </c>
      <c r="H133" s="184">
        <v>90</v>
      </c>
      <c r="I133" s="185"/>
      <c r="J133" s="186">
        <f t="shared" si="10"/>
        <v>0</v>
      </c>
      <c r="K133" s="182" t="s">
        <v>19</v>
      </c>
      <c r="L133" s="41"/>
      <c r="M133" s="187" t="s">
        <v>19</v>
      </c>
      <c r="N133" s="188" t="s">
        <v>43</v>
      </c>
      <c r="O133" s="66"/>
      <c r="P133" s="189">
        <f t="shared" si="11"/>
        <v>0</v>
      </c>
      <c r="Q133" s="189">
        <v>0</v>
      </c>
      <c r="R133" s="189">
        <f t="shared" si="12"/>
        <v>0</v>
      </c>
      <c r="S133" s="189">
        <v>0</v>
      </c>
      <c r="T133" s="190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154</v>
      </c>
      <c r="AT133" s="191" t="s">
        <v>149</v>
      </c>
      <c r="AU133" s="191" t="s">
        <v>80</v>
      </c>
      <c r="AY133" s="19" t="s">
        <v>146</v>
      </c>
      <c r="BE133" s="192">
        <f t="shared" si="14"/>
        <v>0</v>
      </c>
      <c r="BF133" s="192">
        <f t="shared" si="15"/>
        <v>0</v>
      </c>
      <c r="BG133" s="192">
        <f t="shared" si="16"/>
        <v>0</v>
      </c>
      <c r="BH133" s="192">
        <f t="shared" si="17"/>
        <v>0</v>
      </c>
      <c r="BI133" s="192">
        <f t="shared" si="18"/>
        <v>0</v>
      </c>
      <c r="BJ133" s="19" t="s">
        <v>80</v>
      </c>
      <c r="BK133" s="192">
        <f t="shared" si="19"/>
        <v>0</v>
      </c>
      <c r="BL133" s="19" t="s">
        <v>154</v>
      </c>
      <c r="BM133" s="191" t="s">
        <v>764</v>
      </c>
    </row>
    <row r="134" spans="1:65" s="2" customFormat="1" ht="16.5" customHeight="1">
      <c r="A134" s="36"/>
      <c r="B134" s="37"/>
      <c r="C134" s="180" t="s">
        <v>72</v>
      </c>
      <c r="D134" s="180" t="s">
        <v>149</v>
      </c>
      <c r="E134" s="181" t="s">
        <v>1867</v>
      </c>
      <c r="F134" s="182" t="s">
        <v>1868</v>
      </c>
      <c r="G134" s="183" t="s">
        <v>179</v>
      </c>
      <c r="H134" s="184">
        <v>35</v>
      </c>
      <c r="I134" s="185"/>
      <c r="J134" s="186">
        <f t="shared" si="10"/>
        <v>0</v>
      </c>
      <c r="K134" s="182" t="s">
        <v>19</v>
      </c>
      <c r="L134" s="41"/>
      <c r="M134" s="187" t="s">
        <v>19</v>
      </c>
      <c r="N134" s="188" t="s">
        <v>43</v>
      </c>
      <c r="O134" s="66"/>
      <c r="P134" s="189">
        <f t="shared" si="11"/>
        <v>0</v>
      </c>
      <c r="Q134" s="189">
        <v>0</v>
      </c>
      <c r="R134" s="189">
        <f t="shared" si="12"/>
        <v>0</v>
      </c>
      <c r="S134" s="189">
        <v>0</v>
      </c>
      <c r="T134" s="190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154</v>
      </c>
      <c r="AT134" s="191" t="s">
        <v>149</v>
      </c>
      <c r="AU134" s="191" t="s">
        <v>80</v>
      </c>
      <c r="AY134" s="19" t="s">
        <v>146</v>
      </c>
      <c r="BE134" s="192">
        <f t="shared" si="14"/>
        <v>0</v>
      </c>
      <c r="BF134" s="192">
        <f t="shared" si="15"/>
        <v>0</v>
      </c>
      <c r="BG134" s="192">
        <f t="shared" si="16"/>
        <v>0</v>
      </c>
      <c r="BH134" s="192">
        <f t="shared" si="17"/>
        <v>0</v>
      </c>
      <c r="BI134" s="192">
        <f t="shared" si="18"/>
        <v>0</v>
      </c>
      <c r="BJ134" s="19" t="s">
        <v>80</v>
      </c>
      <c r="BK134" s="192">
        <f t="shared" si="19"/>
        <v>0</v>
      </c>
      <c r="BL134" s="19" t="s">
        <v>154</v>
      </c>
      <c r="BM134" s="191" t="s">
        <v>770</v>
      </c>
    </row>
    <row r="135" spans="1:65" s="2" customFormat="1" ht="16.5" customHeight="1">
      <c r="A135" s="36"/>
      <c r="B135" s="37"/>
      <c r="C135" s="180" t="s">
        <v>72</v>
      </c>
      <c r="D135" s="180" t="s">
        <v>149</v>
      </c>
      <c r="E135" s="181" t="s">
        <v>1869</v>
      </c>
      <c r="F135" s="182" t="s">
        <v>1870</v>
      </c>
      <c r="G135" s="183" t="s">
        <v>179</v>
      </c>
      <c r="H135" s="184">
        <v>20</v>
      </c>
      <c r="I135" s="185"/>
      <c r="J135" s="186">
        <f t="shared" si="10"/>
        <v>0</v>
      </c>
      <c r="K135" s="182" t="s">
        <v>19</v>
      </c>
      <c r="L135" s="41"/>
      <c r="M135" s="187" t="s">
        <v>19</v>
      </c>
      <c r="N135" s="188" t="s">
        <v>43</v>
      </c>
      <c r="O135" s="66"/>
      <c r="P135" s="189">
        <f t="shared" si="11"/>
        <v>0</v>
      </c>
      <c r="Q135" s="189">
        <v>0</v>
      </c>
      <c r="R135" s="189">
        <f t="shared" si="12"/>
        <v>0</v>
      </c>
      <c r="S135" s="189">
        <v>0</v>
      </c>
      <c r="T135" s="19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154</v>
      </c>
      <c r="AT135" s="191" t="s">
        <v>149</v>
      </c>
      <c r="AU135" s="191" t="s">
        <v>80</v>
      </c>
      <c r="AY135" s="19" t="s">
        <v>146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9" t="s">
        <v>80</v>
      </c>
      <c r="BK135" s="192">
        <f t="shared" si="19"/>
        <v>0</v>
      </c>
      <c r="BL135" s="19" t="s">
        <v>154</v>
      </c>
      <c r="BM135" s="191" t="s">
        <v>785</v>
      </c>
    </row>
    <row r="136" spans="1:65" s="2" customFormat="1" ht="16.5" customHeight="1">
      <c r="A136" s="36"/>
      <c r="B136" s="37"/>
      <c r="C136" s="180" t="s">
        <v>72</v>
      </c>
      <c r="D136" s="180" t="s">
        <v>149</v>
      </c>
      <c r="E136" s="181" t="s">
        <v>1871</v>
      </c>
      <c r="F136" s="182" t="s">
        <v>1872</v>
      </c>
      <c r="G136" s="183" t="s">
        <v>179</v>
      </c>
      <c r="H136" s="184">
        <v>35</v>
      </c>
      <c r="I136" s="185"/>
      <c r="J136" s="186">
        <f t="shared" si="10"/>
        <v>0</v>
      </c>
      <c r="K136" s="182" t="s">
        <v>19</v>
      </c>
      <c r="L136" s="41"/>
      <c r="M136" s="187" t="s">
        <v>19</v>
      </c>
      <c r="N136" s="188" t="s">
        <v>43</v>
      </c>
      <c r="O136" s="66"/>
      <c r="P136" s="189">
        <f t="shared" si="11"/>
        <v>0</v>
      </c>
      <c r="Q136" s="189">
        <v>0</v>
      </c>
      <c r="R136" s="189">
        <f t="shared" si="12"/>
        <v>0</v>
      </c>
      <c r="S136" s="189">
        <v>0</v>
      </c>
      <c r="T136" s="19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154</v>
      </c>
      <c r="AT136" s="191" t="s">
        <v>149</v>
      </c>
      <c r="AU136" s="191" t="s">
        <v>80</v>
      </c>
      <c r="AY136" s="19" t="s">
        <v>146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9" t="s">
        <v>80</v>
      </c>
      <c r="BK136" s="192">
        <f t="shared" si="19"/>
        <v>0</v>
      </c>
      <c r="BL136" s="19" t="s">
        <v>154</v>
      </c>
      <c r="BM136" s="191" t="s">
        <v>796</v>
      </c>
    </row>
    <row r="137" spans="1:65" s="2" customFormat="1" ht="16.5" customHeight="1">
      <c r="A137" s="36"/>
      <c r="B137" s="37"/>
      <c r="C137" s="180" t="s">
        <v>72</v>
      </c>
      <c r="D137" s="180" t="s">
        <v>149</v>
      </c>
      <c r="E137" s="181" t="s">
        <v>1873</v>
      </c>
      <c r="F137" s="182" t="s">
        <v>1874</v>
      </c>
      <c r="G137" s="183" t="s">
        <v>179</v>
      </c>
      <c r="H137" s="184">
        <v>45</v>
      </c>
      <c r="I137" s="185"/>
      <c r="J137" s="186">
        <f t="shared" si="10"/>
        <v>0</v>
      </c>
      <c r="K137" s="182" t="s">
        <v>19</v>
      </c>
      <c r="L137" s="41"/>
      <c r="M137" s="187" t="s">
        <v>19</v>
      </c>
      <c r="N137" s="188" t="s">
        <v>43</v>
      </c>
      <c r="O137" s="66"/>
      <c r="P137" s="189">
        <f t="shared" si="11"/>
        <v>0</v>
      </c>
      <c r="Q137" s="189">
        <v>0</v>
      </c>
      <c r="R137" s="189">
        <f t="shared" si="12"/>
        <v>0</v>
      </c>
      <c r="S137" s="189">
        <v>0</v>
      </c>
      <c r="T137" s="19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154</v>
      </c>
      <c r="AT137" s="191" t="s">
        <v>149</v>
      </c>
      <c r="AU137" s="191" t="s">
        <v>80</v>
      </c>
      <c r="AY137" s="19" t="s">
        <v>146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9" t="s">
        <v>80</v>
      </c>
      <c r="BK137" s="192">
        <f t="shared" si="19"/>
        <v>0</v>
      </c>
      <c r="BL137" s="19" t="s">
        <v>154</v>
      </c>
      <c r="BM137" s="191" t="s">
        <v>808</v>
      </c>
    </row>
    <row r="138" spans="1:65" s="2" customFormat="1" ht="16.5" customHeight="1">
      <c r="A138" s="36"/>
      <c r="B138" s="37"/>
      <c r="C138" s="180" t="s">
        <v>72</v>
      </c>
      <c r="D138" s="180" t="s">
        <v>149</v>
      </c>
      <c r="E138" s="181" t="s">
        <v>1875</v>
      </c>
      <c r="F138" s="182" t="s">
        <v>1876</v>
      </c>
      <c r="G138" s="183" t="s">
        <v>179</v>
      </c>
      <c r="H138" s="184">
        <v>70</v>
      </c>
      <c r="I138" s="185"/>
      <c r="J138" s="186">
        <f t="shared" si="10"/>
        <v>0</v>
      </c>
      <c r="K138" s="182" t="s">
        <v>19</v>
      </c>
      <c r="L138" s="41"/>
      <c r="M138" s="187" t="s">
        <v>19</v>
      </c>
      <c r="N138" s="188" t="s">
        <v>43</v>
      </c>
      <c r="O138" s="66"/>
      <c r="P138" s="189">
        <f t="shared" si="11"/>
        <v>0</v>
      </c>
      <c r="Q138" s="189">
        <v>0</v>
      </c>
      <c r="R138" s="189">
        <f t="shared" si="12"/>
        <v>0</v>
      </c>
      <c r="S138" s="189">
        <v>0</v>
      </c>
      <c r="T138" s="19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154</v>
      </c>
      <c r="AT138" s="191" t="s">
        <v>149</v>
      </c>
      <c r="AU138" s="191" t="s">
        <v>80</v>
      </c>
      <c r="AY138" s="19" t="s">
        <v>146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9" t="s">
        <v>80</v>
      </c>
      <c r="BK138" s="192">
        <f t="shared" si="19"/>
        <v>0</v>
      </c>
      <c r="BL138" s="19" t="s">
        <v>154</v>
      </c>
      <c r="BM138" s="191" t="s">
        <v>818</v>
      </c>
    </row>
    <row r="139" spans="1:65" s="2" customFormat="1" ht="16.5" customHeight="1">
      <c r="A139" s="36"/>
      <c r="B139" s="37"/>
      <c r="C139" s="180" t="s">
        <v>72</v>
      </c>
      <c r="D139" s="180" t="s">
        <v>149</v>
      </c>
      <c r="E139" s="181" t="s">
        <v>1877</v>
      </c>
      <c r="F139" s="182" t="s">
        <v>1878</v>
      </c>
      <c r="G139" s="183" t="s">
        <v>179</v>
      </c>
      <c r="H139" s="184">
        <v>20</v>
      </c>
      <c r="I139" s="185"/>
      <c r="J139" s="186">
        <f t="shared" si="10"/>
        <v>0</v>
      </c>
      <c r="K139" s="182" t="s">
        <v>19</v>
      </c>
      <c r="L139" s="41"/>
      <c r="M139" s="187" t="s">
        <v>19</v>
      </c>
      <c r="N139" s="188" t="s">
        <v>43</v>
      </c>
      <c r="O139" s="66"/>
      <c r="P139" s="189">
        <f t="shared" si="11"/>
        <v>0</v>
      </c>
      <c r="Q139" s="189">
        <v>0</v>
      </c>
      <c r="R139" s="189">
        <f t="shared" si="12"/>
        <v>0</v>
      </c>
      <c r="S139" s="189">
        <v>0</v>
      </c>
      <c r="T139" s="19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154</v>
      </c>
      <c r="AT139" s="191" t="s">
        <v>149</v>
      </c>
      <c r="AU139" s="191" t="s">
        <v>80</v>
      </c>
      <c r="AY139" s="19" t="s">
        <v>146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9" t="s">
        <v>80</v>
      </c>
      <c r="BK139" s="192">
        <f t="shared" si="19"/>
        <v>0</v>
      </c>
      <c r="BL139" s="19" t="s">
        <v>154</v>
      </c>
      <c r="BM139" s="191" t="s">
        <v>830</v>
      </c>
    </row>
    <row r="140" spans="1:65" s="2" customFormat="1" ht="16.5" customHeight="1">
      <c r="A140" s="36"/>
      <c r="B140" s="37"/>
      <c r="C140" s="180" t="s">
        <v>72</v>
      </c>
      <c r="D140" s="180" t="s">
        <v>149</v>
      </c>
      <c r="E140" s="181" t="s">
        <v>1879</v>
      </c>
      <c r="F140" s="182" t="s">
        <v>1833</v>
      </c>
      <c r="G140" s="183" t="s">
        <v>1801</v>
      </c>
      <c r="H140" s="184">
        <v>12</v>
      </c>
      <c r="I140" s="185"/>
      <c r="J140" s="186">
        <f t="shared" si="10"/>
        <v>0</v>
      </c>
      <c r="K140" s="182" t="s">
        <v>19</v>
      </c>
      <c r="L140" s="41"/>
      <c r="M140" s="187" t="s">
        <v>19</v>
      </c>
      <c r="N140" s="188" t="s">
        <v>43</v>
      </c>
      <c r="O140" s="66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154</v>
      </c>
      <c r="AT140" s="191" t="s">
        <v>149</v>
      </c>
      <c r="AU140" s="191" t="s">
        <v>80</v>
      </c>
      <c r="AY140" s="19" t="s">
        <v>146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9" t="s">
        <v>80</v>
      </c>
      <c r="BK140" s="192">
        <f t="shared" si="19"/>
        <v>0</v>
      </c>
      <c r="BL140" s="19" t="s">
        <v>154</v>
      </c>
      <c r="BM140" s="191" t="s">
        <v>840</v>
      </c>
    </row>
    <row r="141" spans="1:65" s="2" customFormat="1" ht="16.5" customHeight="1">
      <c r="A141" s="36"/>
      <c r="B141" s="37"/>
      <c r="C141" s="180" t="s">
        <v>72</v>
      </c>
      <c r="D141" s="180" t="s">
        <v>149</v>
      </c>
      <c r="E141" s="181" t="s">
        <v>1880</v>
      </c>
      <c r="F141" s="182" t="s">
        <v>1835</v>
      </c>
      <c r="G141" s="183" t="s">
        <v>1801</v>
      </c>
      <c r="H141" s="184">
        <v>3</v>
      </c>
      <c r="I141" s="185"/>
      <c r="J141" s="186">
        <f t="shared" si="10"/>
        <v>0</v>
      </c>
      <c r="K141" s="182" t="s">
        <v>19</v>
      </c>
      <c r="L141" s="41"/>
      <c r="M141" s="187" t="s">
        <v>19</v>
      </c>
      <c r="N141" s="188" t="s">
        <v>43</v>
      </c>
      <c r="O141" s="66"/>
      <c r="P141" s="189">
        <f t="shared" si="11"/>
        <v>0</v>
      </c>
      <c r="Q141" s="189">
        <v>0</v>
      </c>
      <c r="R141" s="189">
        <f t="shared" si="12"/>
        <v>0</v>
      </c>
      <c r="S141" s="189">
        <v>0</v>
      </c>
      <c r="T141" s="19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154</v>
      </c>
      <c r="AT141" s="191" t="s">
        <v>149</v>
      </c>
      <c r="AU141" s="191" t="s">
        <v>80</v>
      </c>
      <c r="AY141" s="19" t="s">
        <v>146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9" t="s">
        <v>80</v>
      </c>
      <c r="BK141" s="192">
        <f t="shared" si="19"/>
        <v>0</v>
      </c>
      <c r="BL141" s="19" t="s">
        <v>154</v>
      </c>
      <c r="BM141" s="191" t="s">
        <v>851</v>
      </c>
    </row>
    <row r="142" spans="1:65" s="2" customFormat="1" ht="16.5" customHeight="1">
      <c r="A142" s="36"/>
      <c r="B142" s="37"/>
      <c r="C142" s="180" t="s">
        <v>72</v>
      </c>
      <c r="D142" s="180" t="s">
        <v>149</v>
      </c>
      <c r="E142" s="181" t="s">
        <v>1881</v>
      </c>
      <c r="F142" s="182" t="s">
        <v>1837</v>
      </c>
      <c r="G142" s="183" t="s">
        <v>1801</v>
      </c>
      <c r="H142" s="184">
        <v>1</v>
      </c>
      <c r="I142" s="185"/>
      <c r="J142" s="186">
        <f t="shared" si="10"/>
        <v>0</v>
      </c>
      <c r="K142" s="182" t="s">
        <v>19</v>
      </c>
      <c r="L142" s="41"/>
      <c r="M142" s="187" t="s">
        <v>19</v>
      </c>
      <c r="N142" s="188" t="s">
        <v>43</v>
      </c>
      <c r="O142" s="66"/>
      <c r="P142" s="189">
        <f t="shared" si="11"/>
        <v>0</v>
      </c>
      <c r="Q142" s="189">
        <v>0</v>
      </c>
      <c r="R142" s="189">
        <f t="shared" si="12"/>
        <v>0</v>
      </c>
      <c r="S142" s="189">
        <v>0</v>
      </c>
      <c r="T142" s="19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154</v>
      </c>
      <c r="AT142" s="191" t="s">
        <v>149</v>
      </c>
      <c r="AU142" s="191" t="s">
        <v>80</v>
      </c>
      <c r="AY142" s="19" t="s">
        <v>146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9" t="s">
        <v>80</v>
      </c>
      <c r="BK142" s="192">
        <f t="shared" si="19"/>
        <v>0</v>
      </c>
      <c r="BL142" s="19" t="s">
        <v>154</v>
      </c>
      <c r="BM142" s="191" t="s">
        <v>859</v>
      </c>
    </row>
    <row r="143" spans="1:65" s="2" customFormat="1" ht="16.5" customHeight="1">
      <c r="A143" s="36"/>
      <c r="B143" s="37"/>
      <c r="C143" s="180" t="s">
        <v>72</v>
      </c>
      <c r="D143" s="180" t="s">
        <v>149</v>
      </c>
      <c r="E143" s="181" t="s">
        <v>1882</v>
      </c>
      <c r="F143" s="182" t="s">
        <v>1839</v>
      </c>
      <c r="G143" s="183" t="s">
        <v>1801</v>
      </c>
      <c r="H143" s="184">
        <v>1</v>
      </c>
      <c r="I143" s="185"/>
      <c r="J143" s="186">
        <f t="shared" si="10"/>
        <v>0</v>
      </c>
      <c r="K143" s="182" t="s">
        <v>19</v>
      </c>
      <c r="L143" s="41"/>
      <c r="M143" s="187" t="s">
        <v>19</v>
      </c>
      <c r="N143" s="188" t="s">
        <v>43</v>
      </c>
      <c r="O143" s="66"/>
      <c r="P143" s="189">
        <f t="shared" si="11"/>
        <v>0</v>
      </c>
      <c r="Q143" s="189">
        <v>0</v>
      </c>
      <c r="R143" s="189">
        <f t="shared" si="12"/>
        <v>0</v>
      </c>
      <c r="S143" s="189">
        <v>0</v>
      </c>
      <c r="T143" s="19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154</v>
      </c>
      <c r="AT143" s="191" t="s">
        <v>149</v>
      </c>
      <c r="AU143" s="191" t="s">
        <v>80</v>
      </c>
      <c r="AY143" s="19" t="s">
        <v>146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9" t="s">
        <v>80</v>
      </c>
      <c r="BK143" s="192">
        <f t="shared" si="19"/>
        <v>0</v>
      </c>
      <c r="BL143" s="19" t="s">
        <v>154</v>
      </c>
      <c r="BM143" s="191" t="s">
        <v>869</v>
      </c>
    </row>
    <row r="144" spans="1:65" s="2" customFormat="1" ht="16.5" customHeight="1">
      <c r="A144" s="36"/>
      <c r="B144" s="37"/>
      <c r="C144" s="180" t="s">
        <v>72</v>
      </c>
      <c r="D144" s="180" t="s">
        <v>149</v>
      </c>
      <c r="E144" s="181" t="s">
        <v>1883</v>
      </c>
      <c r="F144" s="182" t="s">
        <v>1884</v>
      </c>
      <c r="G144" s="183" t="s">
        <v>179</v>
      </c>
      <c r="H144" s="184">
        <v>1</v>
      </c>
      <c r="I144" s="185"/>
      <c r="J144" s="186">
        <f t="shared" si="10"/>
        <v>0</v>
      </c>
      <c r="K144" s="182" t="s">
        <v>19</v>
      </c>
      <c r="L144" s="41"/>
      <c r="M144" s="187" t="s">
        <v>19</v>
      </c>
      <c r="N144" s="188" t="s">
        <v>43</v>
      </c>
      <c r="O144" s="66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154</v>
      </c>
      <c r="AT144" s="191" t="s">
        <v>149</v>
      </c>
      <c r="AU144" s="191" t="s">
        <v>80</v>
      </c>
      <c r="AY144" s="19" t="s">
        <v>146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9" t="s">
        <v>80</v>
      </c>
      <c r="BK144" s="192">
        <f t="shared" si="19"/>
        <v>0</v>
      </c>
      <c r="BL144" s="19" t="s">
        <v>154</v>
      </c>
      <c r="BM144" s="191" t="s">
        <v>880</v>
      </c>
    </row>
    <row r="145" spans="1:65" s="2" customFormat="1" ht="16.5" customHeight="1">
      <c r="A145" s="36"/>
      <c r="B145" s="37"/>
      <c r="C145" s="180" t="s">
        <v>72</v>
      </c>
      <c r="D145" s="180" t="s">
        <v>149</v>
      </c>
      <c r="E145" s="181" t="s">
        <v>1885</v>
      </c>
      <c r="F145" s="182" t="s">
        <v>1886</v>
      </c>
      <c r="G145" s="183" t="s">
        <v>1887</v>
      </c>
      <c r="H145" s="184">
        <v>1</v>
      </c>
      <c r="I145" s="185"/>
      <c r="J145" s="186">
        <f t="shared" si="10"/>
        <v>0</v>
      </c>
      <c r="K145" s="182" t="s">
        <v>19</v>
      </c>
      <c r="L145" s="41"/>
      <c r="M145" s="187" t="s">
        <v>19</v>
      </c>
      <c r="N145" s="188" t="s">
        <v>43</v>
      </c>
      <c r="O145" s="66"/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154</v>
      </c>
      <c r="AT145" s="191" t="s">
        <v>149</v>
      </c>
      <c r="AU145" s="191" t="s">
        <v>80</v>
      </c>
      <c r="AY145" s="19" t="s">
        <v>146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9" t="s">
        <v>80</v>
      </c>
      <c r="BK145" s="192">
        <f t="shared" si="19"/>
        <v>0</v>
      </c>
      <c r="BL145" s="19" t="s">
        <v>154</v>
      </c>
      <c r="BM145" s="191" t="s">
        <v>887</v>
      </c>
    </row>
    <row r="146" spans="1:65" s="12" customFormat="1" ht="25.9" customHeight="1">
      <c r="B146" s="164"/>
      <c r="C146" s="165"/>
      <c r="D146" s="166" t="s">
        <v>71</v>
      </c>
      <c r="E146" s="167" t="s">
        <v>1888</v>
      </c>
      <c r="F146" s="167" t="s">
        <v>1889</v>
      </c>
      <c r="G146" s="165"/>
      <c r="H146" s="165"/>
      <c r="I146" s="168"/>
      <c r="J146" s="169">
        <f>BK146</f>
        <v>0</v>
      </c>
      <c r="K146" s="165"/>
      <c r="L146" s="170"/>
      <c r="M146" s="171"/>
      <c r="N146" s="172"/>
      <c r="O146" s="172"/>
      <c r="P146" s="173">
        <f>SUM(P147:P159)</f>
        <v>0</v>
      </c>
      <c r="Q146" s="172"/>
      <c r="R146" s="173">
        <f>SUM(R147:R159)</f>
        <v>0</v>
      </c>
      <c r="S146" s="172"/>
      <c r="T146" s="174">
        <f>SUM(T147:T159)</f>
        <v>0</v>
      </c>
      <c r="AR146" s="175" t="s">
        <v>80</v>
      </c>
      <c r="AT146" s="176" t="s">
        <v>71</v>
      </c>
      <c r="AU146" s="176" t="s">
        <v>72</v>
      </c>
      <c r="AY146" s="175" t="s">
        <v>146</v>
      </c>
      <c r="BK146" s="177">
        <f>SUM(BK147:BK159)</f>
        <v>0</v>
      </c>
    </row>
    <row r="147" spans="1:65" s="2" customFormat="1" ht="16.5" customHeight="1">
      <c r="A147" s="36"/>
      <c r="B147" s="37"/>
      <c r="C147" s="180" t="s">
        <v>72</v>
      </c>
      <c r="D147" s="180" t="s">
        <v>149</v>
      </c>
      <c r="E147" s="181" t="s">
        <v>1890</v>
      </c>
      <c r="F147" s="182" t="s">
        <v>1891</v>
      </c>
      <c r="G147" s="183" t="s">
        <v>1801</v>
      </c>
      <c r="H147" s="184">
        <v>1</v>
      </c>
      <c r="I147" s="185"/>
      <c r="J147" s="186">
        <f t="shared" ref="J147:J159" si="20">ROUND(I147*H147,2)</f>
        <v>0</v>
      </c>
      <c r="K147" s="182" t="s">
        <v>19</v>
      </c>
      <c r="L147" s="41"/>
      <c r="M147" s="187" t="s">
        <v>19</v>
      </c>
      <c r="N147" s="188" t="s">
        <v>43</v>
      </c>
      <c r="O147" s="66"/>
      <c r="P147" s="189">
        <f t="shared" ref="P147:P159" si="21">O147*H147</f>
        <v>0</v>
      </c>
      <c r="Q147" s="189">
        <v>0</v>
      </c>
      <c r="R147" s="189">
        <f t="shared" ref="R147:R159" si="22">Q147*H147</f>
        <v>0</v>
      </c>
      <c r="S147" s="189">
        <v>0</v>
      </c>
      <c r="T147" s="190">
        <f t="shared" ref="T147:T159" si="23"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154</v>
      </c>
      <c r="AT147" s="191" t="s">
        <v>149</v>
      </c>
      <c r="AU147" s="191" t="s">
        <v>80</v>
      </c>
      <c r="AY147" s="19" t="s">
        <v>146</v>
      </c>
      <c r="BE147" s="192">
        <f t="shared" ref="BE147:BE159" si="24">IF(N147="základní",J147,0)</f>
        <v>0</v>
      </c>
      <c r="BF147" s="192">
        <f t="shared" ref="BF147:BF159" si="25">IF(N147="snížená",J147,0)</f>
        <v>0</v>
      </c>
      <c r="BG147" s="192">
        <f t="shared" ref="BG147:BG159" si="26">IF(N147="zákl. přenesená",J147,0)</f>
        <v>0</v>
      </c>
      <c r="BH147" s="192">
        <f t="shared" ref="BH147:BH159" si="27">IF(N147="sníž. přenesená",J147,0)</f>
        <v>0</v>
      </c>
      <c r="BI147" s="192">
        <f t="shared" ref="BI147:BI159" si="28">IF(N147="nulová",J147,0)</f>
        <v>0</v>
      </c>
      <c r="BJ147" s="19" t="s">
        <v>80</v>
      </c>
      <c r="BK147" s="192">
        <f t="shared" ref="BK147:BK159" si="29">ROUND(I147*H147,2)</f>
        <v>0</v>
      </c>
      <c r="BL147" s="19" t="s">
        <v>154</v>
      </c>
      <c r="BM147" s="191" t="s">
        <v>897</v>
      </c>
    </row>
    <row r="148" spans="1:65" s="2" customFormat="1" ht="16.5" customHeight="1">
      <c r="A148" s="36"/>
      <c r="B148" s="37"/>
      <c r="C148" s="180" t="s">
        <v>72</v>
      </c>
      <c r="D148" s="180" t="s">
        <v>149</v>
      </c>
      <c r="E148" s="181" t="s">
        <v>1892</v>
      </c>
      <c r="F148" s="182" t="s">
        <v>1893</v>
      </c>
      <c r="G148" s="183" t="s">
        <v>1801</v>
      </c>
      <c r="H148" s="184">
        <v>1</v>
      </c>
      <c r="I148" s="185"/>
      <c r="J148" s="186">
        <f t="shared" si="20"/>
        <v>0</v>
      </c>
      <c r="K148" s="182" t="s">
        <v>19</v>
      </c>
      <c r="L148" s="41"/>
      <c r="M148" s="187" t="s">
        <v>19</v>
      </c>
      <c r="N148" s="188" t="s">
        <v>43</v>
      </c>
      <c r="O148" s="66"/>
      <c r="P148" s="189">
        <f t="shared" si="21"/>
        <v>0</v>
      </c>
      <c r="Q148" s="189">
        <v>0</v>
      </c>
      <c r="R148" s="189">
        <f t="shared" si="22"/>
        <v>0</v>
      </c>
      <c r="S148" s="189">
        <v>0</v>
      </c>
      <c r="T148" s="190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154</v>
      </c>
      <c r="AT148" s="191" t="s">
        <v>149</v>
      </c>
      <c r="AU148" s="191" t="s">
        <v>80</v>
      </c>
      <c r="AY148" s="19" t="s">
        <v>146</v>
      </c>
      <c r="BE148" s="192">
        <f t="shared" si="24"/>
        <v>0</v>
      </c>
      <c r="BF148" s="192">
        <f t="shared" si="25"/>
        <v>0</v>
      </c>
      <c r="BG148" s="192">
        <f t="shared" si="26"/>
        <v>0</v>
      </c>
      <c r="BH148" s="192">
        <f t="shared" si="27"/>
        <v>0</v>
      </c>
      <c r="BI148" s="192">
        <f t="shared" si="28"/>
        <v>0</v>
      </c>
      <c r="BJ148" s="19" t="s">
        <v>80</v>
      </c>
      <c r="BK148" s="192">
        <f t="shared" si="29"/>
        <v>0</v>
      </c>
      <c r="BL148" s="19" t="s">
        <v>154</v>
      </c>
      <c r="BM148" s="191" t="s">
        <v>907</v>
      </c>
    </row>
    <row r="149" spans="1:65" s="2" customFormat="1" ht="16.5" customHeight="1">
      <c r="A149" s="36"/>
      <c r="B149" s="37"/>
      <c r="C149" s="180" t="s">
        <v>72</v>
      </c>
      <c r="D149" s="180" t="s">
        <v>149</v>
      </c>
      <c r="E149" s="181" t="s">
        <v>1894</v>
      </c>
      <c r="F149" s="182" t="s">
        <v>1895</v>
      </c>
      <c r="G149" s="183" t="s">
        <v>1801</v>
      </c>
      <c r="H149" s="184">
        <v>0.5</v>
      </c>
      <c r="I149" s="185"/>
      <c r="J149" s="186">
        <f t="shared" si="20"/>
        <v>0</v>
      </c>
      <c r="K149" s="182" t="s">
        <v>19</v>
      </c>
      <c r="L149" s="41"/>
      <c r="M149" s="187" t="s">
        <v>19</v>
      </c>
      <c r="N149" s="188" t="s">
        <v>43</v>
      </c>
      <c r="O149" s="66"/>
      <c r="P149" s="189">
        <f t="shared" si="21"/>
        <v>0</v>
      </c>
      <c r="Q149" s="189">
        <v>0</v>
      </c>
      <c r="R149" s="189">
        <f t="shared" si="22"/>
        <v>0</v>
      </c>
      <c r="S149" s="189">
        <v>0</v>
      </c>
      <c r="T149" s="190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154</v>
      </c>
      <c r="AT149" s="191" t="s">
        <v>149</v>
      </c>
      <c r="AU149" s="191" t="s">
        <v>80</v>
      </c>
      <c r="AY149" s="19" t="s">
        <v>146</v>
      </c>
      <c r="BE149" s="192">
        <f t="shared" si="24"/>
        <v>0</v>
      </c>
      <c r="BF149" s="192">
        <f t="shared" si="25"/>
        <v>0</v>
      </c>
      <c r="BG149" s="192">
        <f t="shared" si="26"/>
        <v>0</v>
      </c>
      <c r="BH149" s="192">
        <f t="shared" si="27"/>
        <v>0</v>
      </c>
      <c r="BI149" s="192">
        <f t="shared" si="28"/>
        <v>0</v>
      </c>
      <c r="BJ149" s="19" t="s">
        <v>80</v>
      </c>
      <c r="BK149" s="192">
        <f t="shared" si="29"/>
        <v>0</v>
      </c>
      <c r="BL149" s="19" t="s">
        <v>154</v>
      </c>
      <c r="BM149" s="191" t="s">
        <v>918</v>
      </c>
    </row>
    <row r="150" spans="1:65" s="2" customFormat="1" ht="16.5" customHeight="1">
      <c r="A150" s="36"/>
      <c r="B150" s="37"/>
      <c r="C150" s="180" t="s">
        <v>72</v>
      </c>
      <c r="D150" s="180" t="s">
        <v>149</v>
      </c>
      <c r="E150" s="181" t="s">
        <v>1896</v>
      </c>
      <c r="F150" s="182" t="s">
        <v>1897</v>
      </c>
      <c r="G150" s="183" t="s">
        <v>1801</v>
      </c>
      <c r="H150" s="184">
        <v>1</v>
      </c>
      <c r="I150" s="185"/>
      <c r="J150" s="186">
        <f t="shared" si="20"/>
        <v>0</v>
      </c>
      <c r="K150" s="182" t="s">
        <v>19</v>
      </c>
      <c r="L150" s="41"/>
      <c r="M150" s="187" t="s">
        <v>19</v>
      </c>
      <c r="N150" s="188" t="s">
        <v>43</v>
      </c>
      <c r="O150" s="66"/>
      <c r="P150" s="189">
        <f t="shared" si="21"/>
        <v>0</v>
      </c>
      <c r="Q150" s="189">
        <v>0</v>
      </c>
      <c r="R150" s="189">
        <f t="shared" si="22"/>
        <v>0</v>
      </c>
      <c r="S150" s="189">
        <v>0</v>
      </c>
      <c r="T150" s="190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154</v>
      </c>
      <c r="AT150" s="191" t="s">
        <v>149</v>
      </c>
      <c r="AU150" s="191" t="s">
        <v>80</v>
      </c>
      <c r="AY150" s="19" t="s">
        <v>146</v>
      </c>
      <c r="BE150" s="192">
        <f t="shared" si="24"/>
        <v>0</v>
      </c>
      <c r="BF150" s="192">
        <f t="shared" si="25"/>
        <v>0</v>
      </c>
      <c r="BG150" s="192">
        <f t="shared" si="26"/>
        <v>0</v>
      </c>
      <c r="BH150" s="192">
        <f t="shared" si="27"/>
        <v>0</v>
      </c>
      <c r="BI150" s="192">
        <f t="shared" si="28"/>
        <v>0</v>
      </c>
      <c r="BJ150" s="19" t="s">
        <v>80</v>
      </c>
      <c r="BK150" s="192">
        <f t="shared" si="29"/>
        <v>0</v>
      </c>
      <c r="BL150" s="19" t="s">
        <v>154</v>
      </c>
      <c r="BM150" s="191" t="s">
        <v>930</v>
      </c>
    </row>
    <row r="151" spans="1:65" s="2" customFormat="1" ht="16.5" customHeight="1">
      <c r="A151" s="36"/>
      <c r="B151" s="37"/>
      <c r="C151" s="180" t="s">
        <v>72</v>
      </c>
      <c r="D151" s="180" t="s">
        <v>149</v>
      </c>
      <c r="E151" s="181" t="s">
        <v>1898</v>
      </c>
      <c r="F151" s="182" t="s">
        <v>1899</v>
      </c>
      <c r="G151" s="183" t="s">
        <v>1801</v>
      </c>
      <c r="H151" s="184">
        <v>1</v>
      </c>
      <c r="I151" s="185"/>
      <c r="J151" s="186">
        <f t="shared" si="20"/>
        <v>0</v>
      </c>
      <c r="K151" s="182" t="s">
        <v>19</v>
      </c>
      <c r="L151" s="41"/>
      <c r="M151" s="187" t="s">
        <v>19</v>
      </c>
      <c r="N151" s="188" t="s">
        <v>43</v>
      </c>
      <c r="O151" s="66"/>
      <c r="P151" s="189">
        <f t="shared" si="21"/>
        <v>0</v>
      </c>
      <c r="Q151" s="189">
        <v>0</v>
      </c>
      <c r="R151" s="189">
        <f t="shared" si="22"/>
        <v>0</v>
      </c>
      <c r="S151" s="189">
        <v>0</v>
      </c>
      <c r="T151" s="190">
        <f t="shared" si="2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154</v>
      </c>
      <c r="AT151" s="191" t="s">
        <v>149</v>
      </c>
      <c r="AU151" s="191" t="s">
        <v>80</v>
      </c>
      <c r="AY151" s="19" t="s">
        <v>146</v>
      </c>
      <c r="BE151" s="192">
        <f t="shared" si="24"/>
        <v>0</v>
      </c>
      <c r="BF151" s="192">
        <f t="shared" si="25"/>
        <v>0</v>
      </c>
      <c r="BG151" s="192">
        <f t="shared" si="26"/>
        <v>0</v>
      </c>
      <c r="BH151" s="192">
        <f t="shared" si="27"/>
        <v>0</v>
      </c>
      <c r="BI151" s="192">
        <f t="shared" si="28"/>
        <v>0</v>
      </c>
      <c r="BJ151" s="19" t="s">
        <v>80</v>
      </c>
      <c r="BK151" s="192">
        <f t="shared" si="29"/>
        <v>0</v>
      </c>
      <c r="BL151" s="19" t="s">
        <v>154</v>
      </c>
      <c r="BM151" s="191" t="s">
        <v>940</v>
      </c>
    </row>
    <row r="152" spans="1:65" s="2" customFormat="1" ht="16.5" customHeight="1">
      <c r="A152" s="36"/>
      <c r="B152" s="37"/>
      <c r="C152" s="180" t="s">
        <v>72</v>
      </c>
      <c r="D152" s="180" t="s">
        <v>149</v>
      </c>
      <c r="E152" s="181" t="s">
        <v>1900</v>
      </c>
      <c r="F152" s="182" t="s">
        <v>1901</v>
      </c>
      <c r="G152" s="183" t="s">
        <v>1801</v>
      </c>
      <c r="H152" s="184">
        <v>1</v>
      </c>
      <c r="I152" s="185"/>
      <c r="J152" s="186">
        <f t="shared" si="20"/>
        <v>0</v>
      </c>
      <c r="K152" s="182" t="s">
        <v>19</v>
      </c>
      <c r="L152" s="41"/>
      <c r="M152" s="187" t="s">
        <v>19</v>
      </c>
      <c r="N152" s="188" t="s">
        <v>43</v>
      </c>
      <c r="O152" s="66"/>
      <c r="P152" s="189">
        <f t="shared" si="21"/>
        <v>0</v>
      </c>
      <c r="Q152" s="189">
        <v>0</v>
      </c>
      <c r="R152" s="189">
        <f t="shared" si="22"/>
        <v>0</v>
      </c>
      <c r="S152" s="189">
        <v>0</v>
      </c>
      <c r="T152" s="190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154</v>
      </c>
      <c r="AT152" s="191" t="s">
        <v>149</v>
      </c>
      <c r="AU152" s="191" t="s">
        <v>80</v>
      </c>
      <c r="AY152" s="19" t="s">
        <v>146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9" t="s">
        <v>80</v>
      </c>
      <c r="BK152" s="192">
        <f t="shared" si="29"/>
        <v>0</v>
      </c>
      <c r="BL152" s="19" t="s">
        <v>154</v>
      </c>
      <c r="BM152" s="191" t="s">
        <v>951</v>
      </c>
    </row>
    <row r="153" spans="1:65" s="2" customFormat="1" ht="16.5" customHeight="1">
      <c r="A153" s="36"/>
      <c r="B153" s="37"/>
      <c r="C153" s="180" t="s">
        <v>72</v>
      </c>
      <c r="D153" s="180" t="s">
        <v>149</v>
      </c>
      <c r="E153" s="181" t="s">
        <v>1902</v>
      </c>
      <c r="F153" s="182" t="s">
        <v>1903</v>
      </c>
      <c r="G153" s="183" t="s">
        <v>1801</v>
      </c>
      <c r="H153" s="184">
        <v>2</v>
      </c>
      <c r="I153" s="185"/>
      <c r="J153" s="186">
        <f t="shared" si="20"/>
        <v>0</v>
      </c>
      <c r="K153" s="182" t="s">
        <v>19</v>
      </c>
      <c r="L153" s="41"/>
      <c r="M153" s="187" t="s">
        <v>19</v>
      </c>
      <c r="N153" s="188" t="s">
        <v>43</v>
      </c>
      <c r="O153" s="66"/>
      <c r="P153" s="189">
        <f t="shared" si="21"/>
        <v>0</v>
      </c>
      <c r="Q153" s="189">
        <v>0</v>
      </c>
      <c r="R153" s="189">
        <f t="shared" si="22"/>
        <v>0</v>
      </c>
      <c r="S153" s="189">
        <v>0</v>
      </c>
      <c r="T153" s="190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154</v>
      </c>
      <c r="AT153" s="191" t="s">
        <v>149</v>
      </c>
      <c r="AU153" s="191" t="s">
        <v>80</v>
      </c>
      <c r="AY153" s="19" t="s">
        <v>146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9" t="s">
        <v>80</v>
      </c>
      <c r="BK153" s="192">
        <f t="shared" si="29"/>
        <v>0</v>
      </c>
      <c r="BL153" s="19" t="s">
        <v>154</v>
      </c>
      <c r="BM153" s="191" t="s">
        <v>963</v>
      </c>
    </row>
    <row r="154" spans="1:65" s="2" customFormat="1" ht="16.5" customHeight="1">
      <c r="A154" s="36"/>
      <c r="B154" s="37"/>
      <c r="C154" s="180" t="s">
        <v>72</v>
      </c>
      <c r="D154" s="180" t="s">
        <v>149</v>
      </c>
      <c r="E154" s="181" t="s">
        <v>1904</v>
      </c>
      <c r="F154" s="182" t="s">
        <v>1905</v>
      </c>
      <c r="G154" s="183" t="s">
        <v>1801</v>
      </c>
      <c r="H154" s="184">
        <v>2</v>
      </c>
      <c r="I154" s="185"/>
      <c r="J154" s="186">
        <f t="shared" si="20"/>
        <v>0</v>
      </c>
      <c r="K154" s="182" t="s">
        <v>19</v>
      </c>
      <c r="L154" s="41"/>
      <c r="M154" s="187" t="s">
        <v>19</v>
      </c>
      <c r="N154" s="188" t="s">
        <v>43</v>
      </c>
      <c r="O154" s="66"/>
      <c r="P154" s="189">
        <f t="shared" si="21"/>
        <v>0</v>
      </c>
      <c r="Q154" s="189">
        <v>0</v>
      </c>
      <c r="R154" s="189">
        <f t="shared" si="22"/>
        <v>0</v>
      </c>
      <c r="S154" s="189">
        <v>0</v>
      </c>
      <c r="T154" s="190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154</v>
      </c>
      <c r="AT154" s="191" t="s">
        <v>149</v>
      </c>
      <c r="AU154" s="191" t="s">
        <v>80</v>
      </c>
      <c r="AY154" s="19" t="s">
        <v>146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9" t="s">
        <v>80</v>
      </c>
      <c r="BK154" s="192">
        <f t="shared" si="29"/>
        <v>0</v>
      </c>
      <c r="BL154" s="19" t="s">
        <v>154</v>
      </c>
      <c r="BM154" s="191" t="s">
        <v>977</v>
      </c>
    </row>
    <row r="155" spans="1:65" s="2" customFormat="1" ht="16.5" customHeight="1">
      <c r="A155" s="36"/>
      <c r="B155" s="37"/>
      <c r="C155" s="180" t="s">
        <v>72</v>
      </c>
      <c r="D155" s="180" t="s">
        <v>149</v>
      </c>
      <c r="E155" s="181" t="s">
        <v>1906</v>
      </c>
      <c r="F155" s="182" t="s">
        <v>1907</v>
      </c>
      <c r="G155" s="183" t="s">
        <v>1801</v>
      </c>
      <c r="H155" s="184">
        <v>2</v>
      </c>
      <c r="I155" s="185"/>
      <c r="J155" s="186">
        <f t="shared" si="20"/>
        <v>0</v>
      </c>
      <c r="K155" s="182" t="s">
        <v>19</v>
      </c>
      <c r="L155" s="41"/>
      <c r="M155" s="187" t="s">
        <v>19</v>
      </c>
      <c r="N155" s="188" t="s">
        <v>43</v>
      </c>
      <c r="O155" s="66"/>
      <c r="P155" s="189">
        <f t="shared" si="21"/>
        <v>0</v>
      </c>
      <c r="Q155" s="189">
        <v>0</v>
      </c>
      <c r="R155" s="189">
        <f t="shared" si="22"/>
        <v>0</v>
      </c>
      <c r="S155" s="189">
        <v>0</v>
      </c>
      <c r="T155" s="190">
        <f t="shared" si="2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154</v>
      </c>
      <c r="AT155" s="191" t="s">
        <v>149</v>
      </c>
      <c r="AU155" s="191" t="s">
        <v>80</v>
      </c>
      <c r="AY155" s="19" t="s">
        <v>146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9" t="s">
        <v>80</v>
      </c>
      <c r="BK155" s="192">
        <f t="shared" si="29"/>
        <v>0</v>
      </c>
      <c r="BL155" s="19" t="s">
        <v>154</v>
      </c>
      <c r="BM155" s="191" t="s">
        <v>988</v>
      </c>
    </row>
    <row r="156" spans="1:65" s="2" customFormat="1" ht="16.5" customHeight="1">
      <c r="A156" s="36"/>
      <c r="B156" s="37"/>
      <c r="C156" s="180" t="s">
        <v>72</v>
      </c>
      <c r="D156" s="180" t="s">
        <v>149</v>
      </c>
      <c r="E156" s="181" t="s">
        <v>1908</v>
      </c>
      <c r="F156" s="182" t="s">
        <v>1909</v>
      </c>
      <c r="G156" s="183" t="s">
        <v>1801</v>
      </c>
      <c r="H156" s="184">
        <v>1</v>
      </c>
      <c r="I156" s="185"/>
      <c r="J156" s="186">
        <f t="shared" si="20"/>
        <v>0</v>
      </c>
      <c r="K156" s="182" t="s">
        <v>19</v>
      </c>
      <c r="L156" s="41"/>
      <c r="M156" s="187" t="s">
        <v>19</v>
      </c>
      <c r="N156" s="188" t="s">
        <v>43</v>
      </c>
      <c r="O156" s="66"/>
      <c r="P156" s="189">
        <f t="shared" si="21"/>
        <v>0</v>
      </c>
      <c r="Q156" s="189">
        <v>0</v>
      </c>
      <c r="R156" s="189">
        <f t="shared" si="22"/>
        <v>0</v>
      </c>
      <c r="S156" s="189">
        <v>0</v>
      </c>
      <c r="T156" s="190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154</v>
      </c>
      <c r="AT156" s="191" t="s">
        <v>149</v>
      </c>
      <c r="AU156" s="191" t="s">
        <v>80</v>
      </c>
      <c r="AY156" s="19" t="s">
        <v>146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9" t="s">
        <v>80</v>
      </c>
      <c r="BK156" s="192">
        <f t="shared" si="29"/>
        <v>0</v>
      </c>
      <c r="BL156" s="19" t="s">
        <v>154</v>
      </c>
      <c r="BM156" s="191" t="s">
        <v>1002</v>
      </c>
    </row>
    <row r="157" spans="1:65" s="2" customFormat="1" ht="16.5" customHeight="1">
      <c r="A157" s="36"/>
      <c r="B157" s="37"/>
      <c r="C157" s="180" t="s">
        <v>72</v>
      </c>
      <c r="D157" s="180" t="s">
        <v>149</v>
      </c>
      <c r="E157" s="181" t="s">
        <v>1910</v>
      </c>
      <c r="F157" s="182" t="s">
        <v>1911</v>
      </c>
      <c r="G157" s="183" t="s">
        <v>1801</v>
      </c>
      <c r="H157" s="184">
        <v>6</v>
      </c>
      <c r="I157" s="185"/>
      <c r="J157" s="186">
        <f t="shared" si="20"/>
        <v>0</v>
      </c>
      <c r="K157" s="182" t="s">
        <v>19</v>
      </c>
      <c r="L157" s="41"/>
      <c r="M157" s="187" t="s">
        <v>19</v>
      </c>
      <c r="N157" s="188" t="s">
        <v>43</v>
      </c>
      <c r="O157" s="66"/>
      <c r="P157" s="189">
        <f t="shared" si="21"/>
        <v>0</v>
      </c>
      <c r="Q157" s="189">
        <v>0</v>
      </c>
      <c r="R157" s="189">
        <f t="shared" si="22"/>
        <v>0</v>
      </c>
      <c r="S157" s="189">
        <v>0</v>
      </c>
      <c r="T157" s="190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154</v>
      </c>
      <c r="AT157" s="191" t="s">
        <v>149</v>
      </c>
      <c r="AU157" s="191" t="s">
        <v>80</v>
      </c>
      <c r="AY157" s="19" t="s">
        <v>146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9" t="s">
        <v>80</v>
      </c>
      <c r="BK157" s="192">
        <f t="shared" si="29"/>
        <v>0</v>
      </c>
      <c r="BL157" s="19" t="s">
        <v>154</v>
      </c>
      <c r="BM157" s="191" t="s">
        <v>1013</v>
      </c>
    </row>
    <row r="158" spans="1:65" s="2" customFormat="1" ht="16.5" customHeight="1">
      <c r="A158" s="36"/>
      <c r="B158" s="37"/>
      <c r="C158" s="180" t="s">
        <v>72</v>
      </c>
      <c r="D158" s="180" t="s">
        <v>149</v>
      </c>
      <c r="E158" s="181" t="s">
        <v>1912</v>
      </c>
      <c r="F158" s="182" t="s">
        <v>1913</v>
      </c>
      <c r="G158" s="183" t="s">
        <v>1801</v>
      </c>
      <c r="H158" s="184">
        <v>3</v>
      </c>
      <c r="I158" s="185"/>
      <c r="J158" s="186">
        <f t="shared" si="20"/>
        <v>0</v>
      </c>
      <c r="K158" s="182" t="s">
        <v>19</v>
      </c>
      <c r="L158" s="41"/>
      <c r="M158" s="187" t="s">
        <v>19</v>
      </c>
      <c r="N158" s="188" t="s">
        <v>43</v>
      </c>
      <c r="O158" s="66"/>
      <c r="P158" s="189">
        <f t="shared" si="21"/>
        <v>0</v>
      </c>
      <c r="Q158" s="189">
        <v>0</v>
      </c>
      <c r="R158" s="189">
        <f t="shared" si="22"/>
        <v>0</v>
      </c>
      <c r="S158" s="189">
        <v>0</v>
      </c>
      <c r="T158" s="190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154</v>
      </c>
      <c r="AT158" s="191" t="s">
        <v>149</v>
      </c>
      <c r="AU158" s="191" t="s">
        <v>80</v>
      </c>
      <c r="AY158" s="19" t="s">
        <v>146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9" t="s">
        <v>80</v>
      </c>
      <c r="BK158" s="192">
        <f t="shared" si="29"/>
        <v>0</v>
      </c>
      <c r="BL158" s="19" t="s">
        <v>154</v>
      </c>
      <c r="BM158" s="191" t="s">
        <v>1024</v>
      </c>
    </row>
    <row r="159" spans="1:65" s="2" customFormat="1" ht="16.5" customHeight="1">
      <c r="A159" s="36"/>
      <c r="B159" s="37"/>
      <c r="C159" s="180" t="s">
        <v>72</v>
      </c>
      <c r="D159" s="180" t="s">
        <v>149</v>
      </c>
      <c r="E159" s="181" t="s">
        <v>1914</v>
      </c>
      <c r="F159" s="182" t="s">
        <v>1915</v>
      </c>
      <c r="G159" s="183" t="s">
        <v>1801</v>
      </c>
      <c r="H159" s="184">
        <v>3</v>
      </c>
      <c r="I159" s="185"/>
      <c r="J159" s="186">
        <f t="shared" si="20"/>
        <v>0</v>
      </c>
      <c r="K159" s="182" t="s">
        <v>19</v>
      </c>
      <c r="L159" s="41"/>
      <c r="M159" s="187" t="s">
        <v>19</v>
      </c>
      <c r="N159" s="188" t="s">
        <v>43</v>
      </c>
      <c r="O159" s="66"/>
      <c r="P159" s="189">
        <f t="shared" si="21"/>
        <v>0</v>
      </c>
      <c r="Q159" s="189">
        <v>0</v>
      </c>
      <c r="R159" s="189">
        <f t="shared" si="22"/>
        <v>0</v>
      </c>
      <c r="S159" s="189">
        <v>0</v>
      </c>
      <c r="T159" s="190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154</v>
      </c>
      <c r="AT159" s="191" t="s">
        <v>149</v>
      </c>
      <c r="AU159" s="191" t="s">
        <v>80</v>
      </c>
      <c r="AY159" s="19" t="s">
        <v>146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9" t="s">
        <v>80</v>
      </c>
      <c r="BK159" s="192">
        <f t="shared" si="29"/>
        <v>0</v>
      </c>
      <c r="BL159" s="19" t="s">
        <v>154</v>
      </c>
      <c r="BM159" s="191" t="s">
        <v>1037</v>
      </c>
    </row>
    <row r="160" spans="1:65" s="12" customFormat="1" ht="25.9" customHeight="1">
      <c r="B160" s="164"/>
      <c r="C160" s="165"/>
      <c r="D160" s="166" t="s">
        <v>71</v>
      </c>
      <c r="E160" s="167" t="s">
        <v>1916</v>
      </c>
      <c r="F160" s="167" t="s">
        <v>1917</v>
      </c>
      <c r="G160" s="165"/>
      <c r="H160" s="165"/>
      <c r="I160" s="168"/>
      <c r="J160" s="169">
        <f>BK160</f>
        <v>0</v>
      </c>
      <c r="K160" s="165"/>
      <c r="L160" s="170"/>
      <c r="M160" s="171"/>
      <c r="N160" s="172"/>
      <c r="O160" s="172"/>
      <c r="P160" s="173">
        <f>SUM(P161:P173)</f>
        <v>0</v>
      </c>
      <c r="Q160" s="172"/>
      <c r="R160" s="173">
        <f>SUM(R161:R173)</f>
        <v>0</v>
      </c>
      <c r="S160" s="172"/>
      <c r="T160" s="174">
        <f>SUM(T161:T173)</f>
        <v>0</v>
      </c>
      <c r="AR160" s="175" t="s">
        <v>80</v>
      </c>
      <c r="AT160" s="176" t="s">
        <v>71</v>
      </c>
      <c r="AU160" s="176" t="s">
        <v>72</v>
      </c>
      <c r="AY160" s="175" t="s">
        <v>146</v>
      </c>
      <c r="BK160" s="177">
        <f>SUM(BK161:BK173)</f>
        <v>0</v>
      </c>
    </row>
    <row r="161" spans="1:65" s="2" customFormat="1" ht="16.5" customHeight="1">
      <c r="A161" s="36"/>
      <c r="B161" s="37"/>
      <c r="C161" s="180" t="s">
        <v>72</v>
      </c>
      <c r="D161" s="180" t="s">
        <v>149</v>
      </c>
      <c r="E161" s="181" t="s">
        <v>1918</v>
      </c>
      <c r="F161" s="182" t="s">
        <v>1891</v>
      </c>
      <c r="G161" s="183" t="s">
        <v>1801</v>
      </c>
      <c r="H161" s="184">
        <v>1</v>
      </c>
      <c r="I161" s="185"/>
      <c r="J161" s="186">
        <f t="shared" ref="J161:J173" si="30">ROUND(I161*H161,2)</f>
        <v>0</v>
      </c>
      <c r="K161" s="182" t="s">
        <v>19</v>
      </c>
      <c r="L161" s="41"/>
      <c r="M161" s="187" t="s">
        <v>19</v>
      </c>
      <c r="N161" s="188" t="s">
        <v>43</v>
      </c>
      <c r="O161" s="66"/>
      <c r="P161" s="189">
        <f t="shared" ref="P161:P173" si="31">O161*H161</f>
        <v>0</v>
      </c>
      <c r="Q161" s="189">
        <v>0</v>
      </c>
      <c r="R161" s="189">
        <f t="shared" ref="R161:R173" si="32">Q161*H161</f>
        <v>0</v>
      </c>
      <c r="S161" s="189">
        <v>0</v>
      </c>
      <c r="T161" s="190">
        <f t="shared" ref="T161:T173" si="33"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154</v>
      </c>
      <c r="AT161" s="191" t="s">
        <v>149</v>
      </c>
      <c r="AU161" s="191" t="s">
        <v>80</v>
      </c>
      <c r="AY161" s="19" t="s">
        <v>146</v>
      </c>
      <c r="BE161" s="192">
        <f t="shared" ref="BE161:BE173" si="34">IF(N161="základní",J161,0)</f>
        <v>0</v>
      </c>
      <c r="BF161" s="192">
        <f t="shared" ref="BF161:BF173" si="35">IF(N161="snížená",J161,0)</f>
        <v>0</v>
      </c>
      <c r="BG161" s="192">
        <f t="shared" ref="BG161:BG173" si="36">IF(N161="zákl. přenesená",J161,0)</f>
        <v>0</v>
      </c>
      <c r="BH161" s="192">
        <f t="shared" ref="BH161:BH173" si="37">IF(N161="sníž. přenesená",J161,0)</f>
        <v>0</v>
      </c>
      <c r="BI161" s="192">
        <f t="shared" ref="BI161:BI173" si="38">IF(N161="nulová",J161,0)</f>
        <v>0</v>
      </c>
      <c r="BJ161" s="19" t="s">
        <v>80</v>
      </c>
      <c r="BK161" s="192">
        <f t="shared" ref="BK161:BK173" si="39">ROUND(I161*H161,2)</f>
        <v>0</v>
      </c>
      <c r="BL161" s="19" t="s">
        <v>154</v>
      </c>
      <c r="BM161" s="191" t="s">
        <v>1047</v>
      </c>
    </row>
    <row r="162" spans="1:65" s="2" customFormat="1" ht="16.5" customHeight="1">
      <c r="A162" s="36"/>
      <c r="B162" s="37"/>
      <c r="C162" s="180" t="s">
        <v>72</v>
      </c>
      <c r="D162" s="180" t="s">
        <v>149</v>
      </c>
      <c r="E162" s="181" t="s">
        <v>1892</v>
      </c>
      <c r="F162" s="182" t="s">
        <v>1893</v>
      </c>
      <c r="G162" s="183" t="s">
        <v>1801</v>
      </c>
      <c r="H162" s="184">
        <v>1</v>
      </c>
      <c r="I162" s="185"/>
      <c r="J162" s="186">
        <f t="shared" si="30"/>
        <v>0</v>
      </c>
      <c r="K162" s="182" t="s">
        <v>19</v>
      </c>
      <c r="L162" s="41"/>
      <c r="M162" s="187" t="s">
        <v>19</v>
      </c>
      <c r="N162" s="188" t="s">
        <v>43</v>
      </c>
      <c r="O162" s="66"/>
      <c r="P162" s="189">
        <f t="shared" si="31"/>
        <v>0</v>
      </c>
      <c r="Q162" s="189">
        <v>0</v>
      </c>
      <c r="R162" s="189">
        <f t="shared" si="32"/>
        <v>0</v>
      </c>
      <c r="S162" s="189">
        <v>0</v>
      </c>
      <c r="T162" s="190">
        <f t="shared" si="3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154</v>
      </c>
      <c r="AT162" s="191" t="s">
        <v>149</v>
      </c>
      <c r="AU162" s="191" t="s">
        <v>80</v>
      </c>
      <c r="AY162" s="19" t="s">
        <v>146</v>
      </c>
      <c r="BE162" s="192">
        <f t="shared" si="34"/>
        <v>0</v>
      </c>
      <c r="BF162" s="192">
        <f t="shared" si="35"/>
        <v>0</v>
      </c>
      <c r="BG162" s="192">
        <f t="shared" si="36"/>
        <v>0</v>
      </c>
      <c r="BH162" s="192">
        <f t="shared" si="37"/>
        <v>0</v>
      </c>
      <c r="BI162" s="192">
        <f t="shared" si="38"/>
        <v>0</v>
      </c>
      <c r="BJ162" s="19" t="s">
        <v>80</v>
      </c>
      <c r="BK162" s="192">
        <f t="shared" si="39"/>
        <v>0</v>
      </c>
      <c r="BL162" s="19" t="s">
        <v>154</v>
      </c>
      <c r="BM162" s="191" t="s">
        <v>1058</v>
      </c>
    </row>
    <row r="163" spans="1:65" s="2" customFormat="1" ht="16.5" customHeight="1">
      <c r="A163" s="36"/>
      <c r="B163" s="37"/>
      <c r="C163" s="180" t="s">
        <v>72</v>
      </c>
      <c r="D163" s="180" t="s">
        <v>149</v>
      </c>
      <c r="E163" s="181" t="s">
        <v>1919</v>
      </c>
      <c r="F163" s="182" t="s">
        <v>1895</v>
      </c>
      <c r="G163" s="183" t="s">
        <v>1801</v>
      </c>
      <c r="H163" s="184">
        <v>0.5</v>
      </c>
      <c r="I163" s="185"/>
      <c r="J163" s="186">
        <f t="shared" si="30"/>
        <v>0</v>
      </c>
      <c r="K163" s="182" t="s">
        <v>19</v>
      </c>
      <c r="L163" s="41"/>
      <c r="M163" s="187" t="s">
        <v>19</v>
      </c>
      <c r="N163" s="188" t="s">
        <v>43</v>
      </c>
      <c r="O163" s="66"/>
      <c r="P163" s="189">
        <f t="shared" si="31"/>
        <v>0</v>
      </c>
      <c r="Q163" s="189">
        <v>0</v>
      </c>
      <c r="R163" s="189">
        <f t="shared" si="32"/>
        <v>0</v>
      </c>
      <c r="S163" s="189">
        <v>0</v>
      </c>
      <c r="T163" s="190">
        <f t="shared" si="3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154</v>
      </c>
      <c r="AT163" s="191" t="s">
        <v>149</v>
      </c>
      <c r="AU163" s="191" t="s">
        <v>80</v>
      </c>
      <c r="AY163" s="19" t="s">
        <v>146</v>
      </c>
      <c r="BE163" s="192">
        <f t="shared" si="34"/>
        <v>0</v>
      </c>
      <c r="BF163" s="192">
        <f t="shared" si="35"/>
        <v>0</v>
      </c>
      <c r="BG163" s="192">
        <f t="shared" si="36"/>
        <v>0</v>
      </c>
      <c r="BH163" s="192">
        <f t="shared" si="37"/>
        <v>0</v>
      </c>
      <c r="BI163" s="192">
        <f t="shared" si="38"/>
        <v>0</v>
      </c>
      <c r="BJ163" s="19" t="s">
        <v>80</v>
      </c>
      <c r="BK163" s="192">
        <f t="shared" si="39"/>
        <v>0</v>
      </c>
      <c r="BL163" s="19" t="s">
        <v>154</v>
      </c>
      <c r="BM163" s="191" t="s">
        <v>1064</v>
      </c>
    </row>
    <row r="164" spans="1:65" s="2" customFormat="1" ht="16.5" customHeight="1">
      <c r="A164" s="36"/>
      <c r="B164" s="37"/>
      <c r="C164" s="180" t="s">
        <v>72</v>
      </c>
      <c r="D164" s="180" t="s">
        <v>149</v>
      </c>
      <c r="E164" s="181" t="s">
        <v>1920</v>
      </c>
      <c r="F164" s="182" t="s">
        <v>1897</v>
      </c>
      <c r="G164" s="183" t="s">
        <v>1801</v>
      </c>
      <c r="H164" s="184">
        <v>1</v>
      </c>
      <c r="I164" s="185"/>
      <c r="J164" s="186">
        <f t="shared" si="30"/>
        <v>0</v>
      </c>
      <c r="K164" s="182" t="s">
        <v>19</v>
      </c>
      <c r="L164" s="41"/>
      <c r="M164" s="187" t="s">
        <v>19</v>
      </c>
      <c r="N164" s="188" t="s">
        <v>43</v>
      </c>
      <c r="O164" s="66"/>
      <c r="P164" s="189">
        <f t="shared" si="31"/>
        <v>0</v>
      </c>
      <c r="Q164" s="189">
        <v>0</v>
      </c>
      <c r="R164" s="189">
        <f t="shared" si="32"/>
        <v>0</v>
      </c>
      <c r="S164" s="189">
        <v>0</v>
      </c>
      <c r="T164" s="190">
        <f t="shared" si="3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154</v>
      </c>
      <c r="AT164" s="191" t="s">
        <v>149</v>
      </c>
      <c r="AU164" s="191" t="s">
        <v>80</v>
      </c>
      <c r="AY164" s="19" t="s">
        <v>146</v>
      </c>
      <c r="BE164" s="192">
        <f t="shared" si="34"/>
        <v>0</v>
      </c>
      <c r="BF164" s="192">
        <f t="shared" si="35"/>
        <v>0</v>
      </c>
      <c r="BG164" s="192">
        <f t="shared" si="36"/>
        <v>0</v>
      </c>
      <c r="BH164" s="192">
        <f t="shared" si="37"/>
        <v>0</v>
      </c>
      <c r="BI164" s="192">
        <f t="shared" si="38"/>
        <v>0</v>
      </c>
      <c r="BJ164" s="19" t="s">
        <v>80</v>
      </c>
      <c r="BK164" s="192">
        <f t="shared" si="39"/>
        <v>0</v>
      </c>
      <c r="BL164" s="19" t="s">
        <v>154</v>
      </c>
      <c r="BM164" s="191" t="s">
        <v>1074</v>
      </c>
    </row>
    <row r="165" spans="1:65" s="2" customFormat="1" ht="16.5" customHeight="1">
      <c r="A165" s="36"/>
      <c r="B165" s="37"/>
      <c r="C165" s="180" t="s">
        <v>72</v>
      </c>
      <c r="D165" s="180" t="s">
        <v>149</v>
      </c>
      <c r="E165" s="181" t="s">
        <v>1921</v>
      </c>
      <c r="F165" s="182" t="s">
        <v>1899</v>
      </c>
      <c r="G165" s="183" t="s">
        <v>1801</v>
      </c>
      <c r="H165" s="184">
        <v>1</v>
      </c>
      <c r="I165" s="185"/>
      <c r="J165" s="186">
        <f t="shared" si="30"/>
        <v>0</v>
      </c>
      <c r="K165" s="182" t="s">
        <v>19</v>
      </c>
      <c r="L165" s="41"/>
      <c r="M165" s="187" t="s">
        <v>19</v>
      </c>
      <c r="N165" s="188" t="s">
        <v>43</v>
      </c>
      <c r="O165" s="66"/>
      <c r="P165" s="189">
        <f t="shared" si="31"/>
        <v>0</v>
      </c>
      <c r="Q165" s="189">
        <v>0</v>
      </c>
      <c r="R165" s="189">
        <f t="shared" si="32"/>
        <v>0</v>
      </c>
      <c r="S165" s="189">
        <v>0</v>
      </c>
      <c r="T165" s="190">
        <f t="shared" si="3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154</v>
      </c>
      <c r="AT165" s="191" t="s">
        <v>149</v>
      </c>
      <c r="AU165" s="191" t="s">
        <v>80</v>
      </c>
      <c r="AY165" s="19" t="s">
        <v>146</v>
      </c>
      <c r="BE165" s="192">
        <f t="shared" si="34"/>
        <v>0</v>
      </c>
      <c r="BF165" s="192">
        <f t="shared" si="35"/>
        <v>0</v>
      </c>
      <c r="BG165" s="192">
        <f t="shared" si="36"/>
        <v>0</v>
      </c>
      <c r="BH165" s="192">
        <f t="shared" si="37"/>
        <v>0</v>
      </c>
      <c r="BI165" s="192">
        <f t="shared" si="38"/>
        <v>0</v>
      </c>
      <c r="BJ165" s="19" t="s">
        <v>80</v>
      </c>
      <c r="BK165" s="192">
        <f t="shared" si="39"/>
        <v>0</v>
      </c>
      <c r="BL165" s="19" t="s">
        <v>154</v>
      </c>
      <c r="BM165" s="191" t="s">
        <v>1084</v>
      </c>
    </row>
    <row r="166" spans="1:65" s="2" customFormat="1" ht="16.5" customHeight="1">
      <c r="A166" s="36"/>
      <c r="B166" s="37"/>
      <c r="C166" s="180" t="s">
        <v>72</v>
      </c>
      <c r="D166" s="180" t="s">
        <v>149</v>
      </c>
      <c r="E166" s="181" t="s">
        <v>1922</v>
      </c>
      <c r="F166" s="182" t="s">
        <v>1901</v>
      </c>
      <c r="G166" s="183" t="s">
        <v>1801</v>
      </c>
      <c r="H166" s="184">
        <v>1</v>
      </c>
      <c r="I166" s="185"/>
      <c r="J166" s="186">
        <f t="shared" si="30"/>
        <v>0</v>
      </c>
      <c r="K166" s="182" t="s">
        <v>19</v>
      </c>
      <c r="L166" s="41"/>
      <c r="M166" s="187" t="s">
        <v>19</v>
      </c>
      <c r="N166" s="188" t="s">
        <v>43</v>
      </c>
      <c r="O166" s="66"/>
      <c r="P166" s="189">
        <f t="shared" si="31"/>
        <v>0</v>
      </c>
      <c r="Q166" s="189">
        <v>0</v>
      </c>
      <c r="R166" s="189">
        <f t="shared" si="32"/>
        <v>0</v>
      </c>
      <c r="S166" s="189">
        <v>0</v>
      </c>
      <c r="T166" s="190">
        <f t="shared" si="3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154</v>
      </c>
      <c r="AT166" s="191" t="s">
        <v>149</v>
      </c>
      <c r="AU166" s="191" t="s">
        <v>80</v>
      </c>
      <c r="AY166" s="19" t="s">
        <v>146</v>
      </c>
      <c r="BE166" s="192">
        <f t="shared" si="34"/>
        <v>0</v>
      </c>
      <c r="BF166" s="192">
        <f t="shared" si="35"/>
        <v>0</v>
      </c>
      <c r="BG166" s="192">
        <f t="shared" si="36"/>
        <v>0</v>
      </c>
      <c r="BH166" s="192">
        <f t="shared" si="37"/>
        <v>0</v>
      </c>
      <c r="BI166" s="192">
        <f t="shared" si="38"/>
        <v>0</v>
      </c>
      <c r="BJ166" s="19" t="s">
        <v>80</v>
      </c>
      <c r="BK166" s="192">
        <f t="shared" si="39"/>
        <v>0</v>
      </c>
      <c r="BL166" s="19" t="s">
        <v>154</v>
      </c>
      <c r="BM166" s="191" t="s">
        <v>1094</v>
      </c>
    </row>
    <row r="167" spans="1:65" s="2" customFormat="1" ht="16.5" customHeight="1">
      <c r="A167" s="36"/>
      <c r="B167" s="37"/>
      <c r="C167" s="180" t="s">
        <v>72</v>
      </c>
      <c r="D167" s="180" t="s">
        <v>149</v>
      </c>
      <c r="E167" s="181" t="s">
        <v>1923</v>
      </c>
      <c r="F167" s="182" t="s">
        <v>1903</v>
      </c>
      <c r="G167" s="183" t="s">
        <v>1801</v>
      </c>
      <c r="H167" s="184">
        <v>2</v>
      </c>
      <c r="I167" s="185"/>
      <c r="J167" s="186">
        <f t="shared" si="30"/>
        <v>0</v>
      </c>
      <c r="K167" s="182" t="s">
        <v>19</v>
      </c>
      <c r="L167" s="41"/>
      <c r="M167" s="187" t="s">
        <v>19</v>
      </c>
      <c r="N167" s="188" t="s">
        <v>43</v>
      </c>
      <c r="O167" s="66"/>
      <c r="P167" s="189">
        <f t="shared" si="31"/>
        <v>0</v>
      </c>
      <c r="Q167" s="189">
        <v>0</v>
      </c>
      <c r="R167" s="189">
        <f t="shared" si="32"/>
        <v>0</v>
      </c>
      <c r="S167" s="189">
        <v>0</v>
      </c>
      <c r="T167" s="190">
        <f t="shared" si="3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154</v>
      </c>
      <c r="AT167" s="191" t="s">
        <v>149</v>
      </c>
      <c r="AU167" s="191" t="s">
        <v>80</v>
      </c>
      <c r="AY167" s="19" t="s">
        <v>146</v>
      </c>
      <c r="BE167" s="192">
        <f t="shared" si="34"/>
        <v>0</v>
      </c>
      <c r="BF167" s="192">
        <f t="shared" si="35"/>
        <v>0</v>
      </c>
      <c r="BG167" s="192">
        <f t="shared" si="36"/>
        <v>0</v>
      </c>
      <c r="BH167" s="192">
        <f t="shared" si="37"/>
        <v>0</v>
      </c>
      <c r="BI167" s="192">
        <f t="shared" si="38"/>
        <v>0</v>
      </c>
      <c r="BJ167" s="19" t="s">
        <v>80</v>
      </c>
      <c r="BK167" s="192">
        <f t="shared" si="39"/>
        <v>0</v>
      </c>
      <c r="BL167" s="19" t="s">
        <v>154</v>
      </c>
      <c r="BM167" s="191" t="s">
        <v>1105</v>
      </c>
    </row>
    <row r="168" spans="1:65" s="2" customFormat="1" ht="16.5" customHeight="1">
      <c r="A168" s="36"/>
      <c r="B168" s="37"/>
      <c r="C168" s="180" t="s">
        <v>72</v>
      </c>
      <c r="D168" s="180" t="s">
        <v>149</v>
      </c>
      <c r="E168" s="181" t="s">
        <v>1924</v>
      </c>
      <c r="F168" s="182" t="s">
        <v>1905</v>
      </c>
      <c r="G168" s="183" t="s">
        <v>1801</v>
      </c>
      <c r="H168" s="184">
        <v>2</v>
      </c>
      <c r="I168" s="185"/>
      <c r="J168" s="186">
        <f t="shared" si="30"/>
        <v>0</v>
      </c>
      <c r="K168" s="182" t="s">
        <v>19</v>
      </c>
      <c r="L168" s="41"/>
      <c r="M168" s="187" t="s">
        <v>19</v>
      </c>
      <c r="N168" s="188" t="s">
        <v>43</v>
      </c>
      <c r="O168" s="66"/>
      <c r="P168" s="189">
        <f t="shared" si="31"/>
        <v>0</v>
      </c>
      <c r="Q168" s="189">
        <v>0</v>
      </c>
      <c r="R168" s="189">
        <f t="shared" si="32"/>
        <v>0</v>
      </c>
      <c r="S168" s="189">
        <v>0</v>
      </c>
      <c r="T168" s="190">
        <f t="shared" si="3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154</v>
      </c>
      <c r="AT168" s="191" t="s">
        <v>149</v>
      </c>
      <c r="AU168" s="191" t="s">
        <v>80</v>
      </c>
      <c r="AY168" s="19" t="s">
        <v>146</v>
      </c>
      <c r="BE168" s="192">
        <f t="shared" si="34"/>
        <v>0</v>
      </c>
      <c r="BF168" s="192">
        <f t="shared" si="35"/>
        <v>0</v>
      </c>
      <c r="BG168" s="192">
        <f t="shared" si="36"/>
        <v>0</v>
      </c>
      <c r="BH168" s="192">
        <f t="shared" si="37"/>
        <v>0</v>
      </c>
      <c r="BI168" s="192">
        <f t="shared" si="38"/>
        <v>0</v>
      </c>
      <c r="BJ168" s="19" t="s">
        <v>80</v>
      </c>
      <c r="BK168" s="192">
        <f t="shared" si="39"/>
        <v>0</v>
      </c>
      <c r="BL168" s="19" t="s">
        <v>154</v>
      </c>
      <c r="BM168" s="191" t="s">
        <v>1113</v>
      </c>
    </row>
    <row r="169" spans="1:65" s="2" customFormat="1" ht="16.5" customHeight="1">
      <c r="A169" s="36"/>
      <c r="B169" s="37"/>
      <c r="C169" s="180" t="s">
        <v>72</v>
      </c>
      <c r="D169" s="180" t="s">
        <v>149</v>
      </c>
      <c r="E169" s="181" t="s">
        <v>1925</v>
      </c>
      <c r="F169" s="182" t="s">
        <v>1907</v>
      </c>
      <c r="G169" s="183" t="s">
        <v>1801</v>
      </c>
      <c r="H169" s="184">
        <v>2</v>
      </c>
      <c r="I169" s="185"/>
      <c r="J169" s="186">
        <f t="shared" si="30"/>
        <v>0</v>
      </c>
      <c r="K169" s="182" t="s">
        <v>19</v>
      </c>
      <c r="L169" s="41"/>
      <c r="M169" s="187" t="s">
        <v>19</v>
      </c>
      <c r="N169" s="188" t="s">
        <v>43</v>
      </c>
      <c r="O169" s="66"/>
      <c r="P169" s="189">
        <f t="shared" si="31"/>
        <v>0</v>
      </c>
      <c r="Q169" s="189">
        <v>0</v>
      </c>
      <c r="R169" s="189">
        <f t="shared" si="32"/>
        <v>0</v>
      </c>
      <c r="S169" s="189">
        <v>0</v>
      </c>
      <c r="T169" s="190">
        <f t="shared" si="3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154</v>
      </c>
      <c r="AT169" s="191" t="s">
        <v>149</v>
      </c>
      <c r="AU169" s="191" t="s">
        <v>80</v>
      </c>
      <c r="AY169" s="19" t="s">
        <v>146</v>
      </c>
      <c r="BE169" s="192">
        <f t="shared" si="34"/>
        <v>0</v>
      </c>
      <c r="BF169" s="192">
        <f t="shared" si="35"/>
        <v>0</v>
      </c>
      <c r="BG169" s="192">
        <f t="shared" si="36"/>
        <v>0</v>
      </c>
      <c r="BH169" s="192">
        <f t="shared" si="37"/>
        <v>0</v>
      </c>
      <c r="BI169" s="192">
        <f t="shared" si="38"/>
        <v>0</v>
      </c>
      <c r="BJ169" s="19" t="s">
        <v>80</v>
      </c>
      <c r="BK169" s="192">
        <f t="shared" si="39"/>
        <v>0</v>
      </c>
      <c r="BL169" s="19" t="s">
        <v>154</v>
      </c>
      <c r="BM169" s="191" t="s">
        <v>1126</v>
      </c>
    </row>
    <row r="170" spans="1:65" s="2" customFormat="1" ht="16.5" customHeight="1">
      <c r="A170" s="36"/>
      <c r="B170" s="37"/>
      <c r="C170" s="180" t="s">
        <v>72</v>
      </c>
      <c r="D170" s="180" t="s">
        <v>149</v>
      </c>
      <c r="E170" s="181" t="s">
        <v>1926</v>
      </c>
      <c r="F170" s="182" t="s">
        <v>1909</v>
      </c>
      <c r="G170" s="183" t="s">
        <v>1801</v>
      </c>
      <c r="H170" s="184">
        <v>1</v>
      </c>
      <c r="I170" s="185"/>
      <c r="J170" s="186">
        <f t="shared" si="30"/>
        <v>0</v>
      </c>
      <c r="K170" s="182" t="s">
        <v>19</v>
      </c>
      <c r="L170" s="41"/>
      <c r="M170" s="187" t="s">
        <v>19</v>
      </c>
      <c r="N170" s="188" t="s">
        <v>43</v>
      </c>
      <c r="O170" s="66"/>
      <c r="P170" s="189">
        <f t="shared" si="31"/>
        <v>0</v>
      </c>
      <c r="Q170" s="189">
        <v>0</v>
      </c>
      <c r="R170" s="189">
        <f t="shared" si="32"/>
        <v>0</v>
      </c>
      <c r="S170" s="189">
        <v>0</v>
      </c>
      <c r="T170" s="190">
        <f t="shared" si="3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154</v>
      </c>
      <c r="AT170" s="191" t="s">
        <v>149</v>
      </c>
      <c r="AU170" s="191" t="s">
        <v>80</v>
      </c>
      <c r="AY170" s="19" t="s">
        <v>146</v>
      </c>
      <c r="BE170" s="192">
        <f t="shared" si="34"/>
        <v>0</v>
      </c>
      <c r="BF170" s="192">
        <f t="shared" si="35"/>
        <v>0</v>
      </c>
      <c r="BG170" s="192">
        <f t="shared" si="36"/>
        <v>0</v>
      </c>
      <c r="BH170" s="192">
        <f t="shared" si="37"/>
        <v>0</v>
      </c>
      <c r="BI170" s="192">
        <f t="shared" si="38"/>
        <v>0</v>
      </c>
      <c r="BJ170" s="19" t="s">
        <v>80</v>
      </c>
      <c r="BK170" s="192">
        <f t="shared" si="39"/>
        <v>0</v>
      </c>
      <c r="BL170" s="19" t="s">
        <v>154</v>
      </c>
      <c r="BM170" s="191" t="s">
        <v>1927</v>
      </c>
    </row>
    <row r="171" spans="1:65" s="2" customFormat="1" ht="16.5" customHeight="1">
      <c r="A171" s="36"/>
      <c r="B171" s="37"/>
      <c r="C171" s="180" t="s">
        <v>72</v>
      </c>
      <c r="D171" s="180" t="s">
        <v>149</v>
      </c>
      <c r="E171" s="181" t="s">
        <v>1928</v>
      </c>
      <c r="F171" s="182" t="s">
        <v>1929</v>
      </c>
      <c r="G171" s="183" t="s">
        <v>1801</v>
      </c>
      <c r="H171" s="184">
        <v>6</v>
      </c>
      <c r="I171" s="185"/>
      <c r="J171" s="186">
        <f t="shared" si="30"/>
        <v>0</v>
      </c>
      <c r="K171" s="182" t="s">
        <v>19</v>
      </c>
      <c r="L171" s="41"/>
      <c r="M171" s="187" t="s">
        <v>19</v>
      </c>
      <c r="N171" s="188" t="s">
        <v>43</v>
      </c>
      <c r="O171" s="66"/>
      <c r="P171" s="189">
        <f t="shared" si="31"/>
        <v>0</v>
      </c>
      <c r="Q171" s="189">
        <v>0</v>
      </c>
      <c r="R171" s="189">
        <f t="shared" si="32"/>
        <v>0</v>
      </c>
      <c r="S171" s="189">
        <v>0</v>
      </c>
      <c r="T171" s="190">
        <f t="shared" si="3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154</v>
      </c>
      <c r="AT171" s="191" t="s">
        <v>149</v>
      </c>
      <c r="AU171" s="191" t="s">
        <v>80</v>
      </c>
      <c r="AY171" s="19" t="s">
        <v>146</v>
      </c>
      <c r="BE171" s="192">
        <f t="shared" si="34"/>
        <v>0</v>
      </c>
      <c r="BF171" s="192">
        <f t="shared" si="35"/>
        <v>0</v>
      </c>
      <c r="BG171" s="192">
        <f t="shared" si="36"/>
        <v>0</v>
      </c>
      <c r="BH171" s="192">
        <f t="shared" si="37"/>
        <v>0</v>
      </c>
      <c r="BI171" s="192">
        <f t="shared" si="38"/>
        <v>0</v>
      </c>
      <c r="BJ171" s="19" t="s">
        <v>80</v>
      </c>
      <c r="BK171" s="192">
        <f t="shared" si="39"/>
        <v>0</v>
      </c>
      <c r="BL171" s="19" t="s">
        <v>154</v>
      </c>
      <c r="BM171" s="191" t="s">
        <v>1930</v>
      </c>
    </row>
    <row r="172" spans="1:65" s="2" customFormat="1" ht="16.5" customHeight="1">
      <c r="A172" s="36"/>
      <c r="B172" s="37"/>
      <c r="C172" s="180" t="s">
        <v>72</v>
      </c>
      <c r="D172" s="180" t="s">
        <v>149</v>
      </c>
      <c r="E172" s="181" t="s">
        <v>1931</v>
      </c>
      <c r="F172" s="182" t="s">
        <v>1932</v>
      </c>
      <c r="G172" s="183" t="s">
        <v>1801</v>
      </c>
      <c r="H172" s="184">
        <v>3</v>
      </c>
      <c r="I172" s="185"/>
      <c r="J172" s="186">
        <f t="shared" si="30"/>
        <v>0</v>
      </c>
      <c r="K172" s="182" t="s">
        <v>19</v>
      </c>
      <c r="L172" s="41"/>
      <c r="M172" s="187" t="s">
        <v>19</v>
      </c>
      <c r="N172" s="188" t="s">
        <v>43</v>
      </c>
      <c r="O172" s="66"/>
      <c r="P172" s="189">
        <f t="shared" si="31"/>
        <v>0</v>
      </c>
      <c r="Q172" s="189">
        <v>0</v>
      </c>
      <c r="R172" s="189">
        <f t="shared" si="32"/>
        <v>0</v>
      </c>
      <c r="S172" s="189">
        <v>0</v>
      </c>
      <c r="T172" s="190">
        <f t="shared" si="3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154</v>
      </c>
      <c r="AT172" s="191" t="s">
        <v>149</v>
      </c>
      <c r="AU172" s="191" t="s">
        <v>80</v>
      </c>
      <c r="AY172" s="19" t="s">
        <v>146</v>
      </c>
      <c r="BE172" s="192">
        <f t="shared" si="34"/>
        <v>0</v>
      </c>
      <c r="BF172" s="192">
        <f t="shared" si="35"/>
        <v>0</v>
      </c>
      <c r="BG172" s="192">
        <f t="shared" si="36"/>
        <v>0</v>
      </c>
      <c r="BH172" s="192">
        <f t="shared" si="37"/>
        <v>0</v>
      </c>
      <c r="BI172" s="192">
        <f t="shared" si="38"/>
        <v>0</v>
      </c>
      <c r="BJ172" s="19" t="s">
        <v>80</v>
      </c>
      <c r="BK172" s="192">
        <f t="shared" si="39"/>
        <v>0</v>
      </c>
      <c r="BL172" s="19" t="s">
        <v>154</v>
      </c>
      <c r="BM172" s="191" t="s">
        <v>1933</v>
      </c>
    </row>
    <row r="173" spans="1:65" s="2" customFormat="1" ht="16.5" customHeight="1">
      <c r="A173" s="36"/>
      <c r="B173" s="37"/>
      <c r="C173" s="180" t="s">
        <v>72</v>
      </c>
      <c r="D173" s="180" t="s">
        <v>149</v>
      </c>
      <c r="E173" s="181" t="s">
        <v>1934</v>
      </c>
      <c r="F173" s="182" t="s">
        <v>1935</v>
      </c>
      <c r="G173" s="183" t="s">
        <v>1801</v>
      </c>
      <c r="H173" s="184">
        <v>3</v>
      </c>
      <c r="I173" s="185"/>
      <c r="J173" s="186">
        <f t="shared" si="30"/>
        <v>0</v>
      </c>
      <c r="K173" s="182" t="s">
        <v>19</v>
      </c>
      <c r="L173" s="41"/>
      <c r="M173" s="187" t="s">
        <v>19</v>
      </c>
      <c r="N173" s="188" t="s">
        <v>43</v>
      </c>
      <c r="O173" s="66"/>
      <c r="P173" s="189">
        <f t="shared" si="31"/>
        <v>0</v>
      </c>
      <c r="Q173" s="189">
        <v>0</v>
      </c>
      <c r="R173" s="189">
        <f t="shared" si="32"/>
        <v>0</v>
      </c>
      <c r="S173" s="189">
        <v>0</v>
      </c>
      <c r="T173" s="190">
        <f t="shared" si="3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154</v>
      </c>
      <c r="AT173" s="191" t="s">
        <v>149</v>
      </c>
      <c r="AU173" s="191" t="s">
        <v>80</v>
      </c>
      <c r="AY173" s="19" t="s">
        <v>146</v>
      </c>
      <c r="BE173" s="192">
        <f t="shared" si="34"/>
        <v>0</v>
      </c>
      <c r="BF173" s="192">
        <f t="shared" si="35"/>
        <v>0</v>
      </c>
      <c r="BG173" s="192">
        <f t="shared" si="36"/>
        <v>0</v>
      </c>
      <c r="BH173" s="192">
        <f t="shared" si="37"/>
        <v>0</v>
      </c>
      <c r="BI173" s="192">
        <f t="shared" si="38"/>
        <v>0</v>
      </c>
      <c r="BJ173" s="19" t="s">
        <v>80</v>
      </c>
      <c r="BK173" s="192">
        <f t="shared" si="39"/>
        <v>0</v>
      </c>
      <c r="BL173" s="19" t="s">
        <v>154</v>
      </c>
      <c r="BM173" s="191" t="s">
        <v>1936</v>
      </c>
    </row>
    <row r="174" spans="1:65" s="12" customFormat="1" ht="25.9" customHeight="1">
      <c r="B174" s="164"/>
      <c r="C174" s="165"/>
      <c r="D174" s="166" t="s">
        <v>71</v>
      </c>
      <c r="E174" s="167" t="s">
        <v>1937</v>
      </c>
      <c r="F174" s="167" t="s">
        <v>1938</v>
      </c>
      <c r="G174" s="165"/>
      <c r="H174" s="165"/>
      <c r="I174" s="168"/>
      <c r="J174" s="169">
        <f>BK174</f>
        <v>0</v>
      </c>
      <c r="K174" s="165"/>
      <c r="L174" s="170"/>
      <c r="M174" s="171"/>
      <c r="N174" s="172"/>
      <c r="O174" s="172"/>
      <c r="P174" s="173">
        <f>SUM(P175:P191)</f>
        <v>0</v>
      </c>
      <c r="Q174" s="172"/>
      <c r="R174" s="173">
        <f>SUM(R175:R191)</f>
        <v>0</v>
      </c>
      <c r="S174" s="172"/>
      <c r="T174" s="174">
        <f>SUM(T175:T191)</f>
        <v>0</v>
      </c>
      <c r="AR174" s="175" t="s">
        <v>80</v>
      </c>
      <c r="AT174" s="176" t="s">
        <v>71</v>
      </c>
      <c r="AU174" s="176" t="s">
        <v>72</v>
      </c>
      <c r="AY174" s="175" t="s">
        <v>146</v>
      </c>
      <c r="BK174" s="177">
        <f>SUM(BK175:BK191)</f>
        <v>0</v>
      </c>
    </row>
    <row r="175" spans="1:65" s="2" customFormat="1" ht="21.75" customHeight="1">
      <c r="A175" s="36"/>
      <c r="B175" s="37"/>
      <c r="C175" s="180" t="s">
        <v>72</v>
      </c>
      <c r="D175" s="180" t="s">
        <v>149</v>
      </c>
      <c r="E175" s="181" t="s">
        <v>1939</v>
      </c>
      <c r="F175" s="182" t="s">
        <v>1940</v>
      </c>
      <c r="G175" s="183" t="s">
        <v>1544</v>
      </c>
      <c r="H175" s="184">
        <v>8</v>
      </c>
      <c r="I175" s="185"/>
      <c r="J175" s="186">
        <f t="shared" ref="J175:J191" si="40">ROUND(I175*H175,2)</f>
        <v>0</v>
      </c>
      <c r="K175" s="182" t="s">
        <v>19</v>
      </c>
      <c r="L175" s="41"/>
      <c r="M175" s="187" t="s">
        <v>19</v>
      </c>
      <c r="N175" s="188" t="s">
        <v>43</v>
      </c>
      <c r="O175" s="66"/>
      <c r="P175" s="189">
        <f t="shared" ref="P175:P191" si="41">O175*H175</f>
        <v>0</v>
      </c>
      <c r="Q175" s="189">
        <v>0</v>
      </c>
      <c r="R175" s="189">
        <f t="shared" ref="R175:R191" si="42">Q175*H175</f>
        <v>0</v>
      </c>
      <c r="S175" s="189">
        <v>0</v>
      </c>
      <c r="T175" s="190">
        <f t="shared" ref="T175:T191" si="43"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154</v>
      </c>
      <c r="AT175" s="191" t="s">
        <v>149</v>
      </c>
      <c r="AU175" s="191" t="s">
        <v>80</v>
      </c>
      <c r="AY175" s="19" t="s">
        <v>146</v>
      </c>
      <c r="BE175" s="192">
        <f t="shared" ref="BE175:BE191" si="44">IF(N175="základní",J175,0)</f>
        <v>0</v>
      </c>
      <c r="BF175" s="192">
        <f t="shared" ref="BF175:BF191" si="45">IF(N175="snížená",J175,0)</f>
        <v>0</v>
      </c>
      <c r="BG175" s="192">
        <f t="shared" ref="BG175:BG191" si="46">IF(N175="zákl. přenesená",J175,0)</f>
        <v>0</v>
      </c>
      <c r="BH175" s="192">
        <f t="shared" ref="BH175:BH191" si="47">IF(N175="sníž. přenesená",J175,0)</f>
        <v>0</v>
      </c>
      <c r="BI175" s="192">
        <f t="shared" ref="BI175:BI191" si="48">IF(N175="nulová",J175,0)</f>
        <v>0</v>
      </c>
      <c r="BJ175" s="19" t="s">
        <v>80</v>
      </c>
      <c r="BK175" s="192">
        <f t="shared" ref="BK175:BK191" si="49">ROUND(I175*H175,2)</f>
        <v>0</v>
      </c>
      <c r="BL175" s="19" t="s">
        <v>154</v>
      </c>
      <c r="BM175" s="191" t="s">
        <v>1941</v>
      </c>
    </row>
    <row r="176" spans="1:65" s="2" customFormat="1" ht="16.5" customHeight="1">
      <c r="A176" s="36"/>
      <c r="B176" s="37"/>
      <c r="C176" s="180" t="s">
        <v>72</v>
      </c>
      <c r="D176" s="180" t="s">
        <v>149</v>
      </c>
      <c r="E176" s="181" t="s">
        <v>1942</v>
      </c>
      <c r="F176" s="182" t="s">
        <v>1943</v>
      </c>
      <c r="G176" s="183" t="s">
        <v>179</v>
      </c>
      <c r="H176" s="184">
        <v>170</v>
      </c>
      <c r="I176" s="185"/>
      <c r="J176" s="186">
        <f t="shared" si="40"/>
        <v>0</v>
      </c>
      <c r="K176" s="182" t="s">
        <v>19</v>
      </c>
      <c r="L176" s="41"/>
      <c r="M176" s="187" t="s">
        <v>19</v>
      </c>
      <c r="N176" s="188" t="s">
        <v>43</v>
      </c>
      <c r="O176" s="66"/>
      <c r="P176" s="189">
        <f t="shared" si="41"/>
        <v>0</v>
      </c>
      <c r="Q176" s="189">
        <v>0</v>
      </c>
      <c r="R176" s="189">
        <f t="shared" si="42"/>
        <v>0</v>
      </c>
      <c r="S176" s="189">
        <v>0</v>
      </c>
      <c r="T176" s="190">
        <f t="shared" si="4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154</v>
      </c>
      <c r="AT176" s="191" t="s">
        <v>149</v>
      </c>
      <c r="AU176" s="191" t="s">
        <v>80</v>
      </c>
      <c r="AY176" s="19" t="s">
        <v>146</v>
      </c>
      <c r="BE176" s="192">
        <f t="shared" si="44"/>
        <v>0</v>
      </c>
      <c r="BF176" s="192">
        <f t="shared" si="45"/>
        <v>0</v>
      </c>
      <c r="BG176" s="192">
        <f t="shared" si="46"/>
        <v>0</v>
      </c>
      <c r="BH176" s="192">
        <f t="shared" si="47"/>
        <v>0</v>
      </c>
      <c r="BI176" s="192">
        <f t="shared" si="48"/>
        <v>0</v>
      </c>
      <c r="BJ176" s="19" t="s">
        <v>80</v>
      </c>
      <c r="BK176" s="192">
        <f t="shared" si="49"/>
        <v>0</v>
      </c>
      <c r="BL176" s="19" t="s">
        <v>154</v>
      </c>
      <c r="BM176" s="191" t="s">
        <v>1944</v>
      </c>
    </row>
    <row r="177" spans="1:65" s="2" customFormat="1" ht="16.5" customHeight="1">
      <c r="A177" s="36"/>
      <c r="B177" s="37"/>
      <c r="C177" s="180" t="s">
        <v>72</v>
      </c>
      <c r="D177" s="180" t="s">
        <v>149</v>
      </c>
      <c r="E177" s="181" t="s">
        <v>1945</v>
      </c>
      <c r="F177" s="182" t="s">
        <v>1946</v>
      </c>
      <c r="G177" s="183" t="s">
        <v>1801</v>
      </c>
      <c r="H177" s="184">
        <v>2</v>
      </c>
      <c r="I177" s="185"/>
      <c r="J177" s="186">
        <f t="shared" si="40"/>
        <v>0</v>
      </c>
      <c r="K177" s="182" t="s">
        <v>19</v>
      </c>
      <c r="L177" s="41"/>
      <c r="M177" s="187" t="s">
        <v>19</v>
      </c>
      <c r="N177" s="188" t="s">
        <v>43</v>
      </c>
      <c r="O177" s="66"/>
      <c r="P177" s="189">
        <f t="shared" si="41"/>
        <v>0</v>
      </c>
      <c r="Q177" s="189">
        <v>0</v>
      </c>
      <c r="R177" s="189">
        <f t="shared" si="42"/>
        <v>0</v>
      </c>
      <c r="S177" s="189">
        <v>0</v>
      </c>
      <c r="T177" s="190">
        <f t="shared" si="43"/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154</v>
      </c>
      <c r="AT177" s="191" t="s">
        <v>149</v>
      </c>
      <c r="AU177" s="191" t="s">
        <v>80</v>
      </c>
      <c r="AY177" s="19" t="s">
        <v>146</v>
      </c>
      <c r="BE177" s="192">
        <f t="shared" si="44"/>
        <v>0</v>
      </c>
      <c r="BF177" s="192">
        <f t="shared" si="45"/>
        <v>0</v>
      </c>
      <c r="BG177" s="192">
        <f t="shared" si="46"/>
        <v>0</v>
      </c>
      <c r="BH177" s="192">
        <f t="shared" si="47"/>
        <v>0</v>
      </c>
      <c r="BI177" s="192">
        <f t="shared" si="48"/>
        <v>0</v>
      </c>
      <c r="BJ177" s="19" t="s">
        <v>80</v>
      </c>
      <c r="BK177" s="192">
        <f t="shared" si="49"/>
        <v>0</v>
      </c>
      <c r="BL177" s="19" t="s">
        <v>154</v>
      </c>
      <c r="BM177" s="191" t="s">
        <v>1947</v>
      </c>
    </row>
    <row r="178" spans="1:65" s="2" customFormat="1" ht="16.5" customHeight="1">
      <c r="A178" s="36"/>
      <c r="B178" s="37"/>
      <c r="C178" s="180" t="s">
        <v>72</v>
      </c>
      <c r="D178" s="180" t="s">
        <v>149</v>
      </c>
      <c r="E178" s="181" t="s">
        <v>1948</v>
      </c>
      <c r="F178" s="182" t="s">
        <v>1949</v>
      </c>
      <c r="G178" s="183" t="s">
        <v>1801</v>
      </c>
      <c r="H178" s="184">
        <v>1</v>
      </c>
      <c r="I178" s="185"/>
      <c r="J178" s="186">
        <f t="shared" si="40"/>
        <v>0</v>
      </c>
      <c r="K178" s="182" t="s">
        <v>19</v>
      </c>
      <c r="L178" s="41"/>
      <c r="M178" s="187" t="s">
        <v>19</v>
      </c>
      <c r="N178" s="188" t="s">
        <v>43</v>
      </c>
      <c r="O178" s="66"/>
      <c r="P178" s="189">
        <f t="shared" si="41"/>
        <v>0</v>
      </c>
      <c r="Q178" s="189">
        <v>0</v>
      </c>
      <c r="R178" s="189">
        <f t="shared" si="42"/>
        <v>0</v>
      </c>
      <c r="S178" s="189">
        <v>0</v>
      </c>
      <c r="T178" s="190">
        <f t="shared" si="43"/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154</v>
      </c>
      <c r="AT178" s="191" t="s">
        <v>149</v>
      </c>
      <c r="AU178" s="191" t="s">
        <v>80</v>
      </c>
      <c r="AY178" s="19" t="s">
        <v>146</v>
      </c>
      <c r="BE178" s="192">
        <f t="shared" si="44"/>
        <v>0</v>
      </c>
      <c r="BF178" s="192">
        <f t="shared" si="45"/>
        <v>0</v>
      </c>
      <c r="BG178" s="192">
        <f t="shared" si="46"/>
        <v>0</v>
      </c>
      <c r="BH178" s="192">
        <f t="shared" si="47"/>
        <v>0</v>
      </c>
      <c r="BI178" s="192">
        <f t="shared" si="48"/>
        <v>0</v>
      </c>
      <c r="BJ178" s="19" t="s">
        <v>80</v>
      </c>
      <c r="BK178" s="192">
        <f t="shared" si="49"/>
        <v>0</v>
      </c>
      <c r="BL178" s="19" t="s">
        <v>154</v>
      </c>
      <c r="BM178" s="191" t="s">
        <v>1950</v>
      </c>
    </row>
    <row r="179" spans="1:65" s="2" customFormat="1" ht="16.5" customHeight="1">
      <c r="A179" s="36"/>
      <c r="B179" s="37"/>
      <c r="C179" s="180" t="s">
        <v>72</v>
      </c>
      <c r="D179" s="180" t="s">
        <v>149</v>
      </c>
      <c r="E179" s="181" t="s">
        <v>1951</v>
      </c>
      <c r="F179" s="182" t="s">
        <v>1952</v>
      </c>
      <c r="G179" s="183" t="s">
        <v>1801</v>
      </c>
      <c r="H179" s="184">
        <v>2</v>
      </c>
      <c r="I179" s="185"/>
      <c r="J179" s="186">
        <f t="shared" si="40"/>
        <v>0</v>
      </c>
      <c r="K179" s="182" t="s">
        <v>19</v>
      </c>
      <c r="L179" s="41"/>
      <c r="M179" s="187" t="s">
        <v>19</v>
      </c>
      <c r="N179" s="188" t="s">
        <v>43</v>
      </c>
      <c r="O179" s="66"/>
      <c r="P179" s="189">
        <f t="shared" si="41"/>
        <v>0</v>
      </c>
      <c r="Q179" s="189">
        <v>0</v>
      </c>
      <c r="R179" s="189">
        <f t="shared" si="42"/>
        <v>0</v>
      </c>
      <c r="S179" s="189">
        <v>0</v>
      </c>
      <c r="T179" s="190">
        <f t="shared" si="43"/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154</v>
      </c>
      <c r="AT179" s="191" t="s">
        <v>149</v>
      </c>
      <c r="AU179" s="191" t="s">
        <v>80</v>
      </c>
      <c r="AY179" s="19" t="s">
        <v>146</v>
      </c>
      <c r="BE179" s="192">
        <f t="shared" si="44"/>
        <v>0</v>
      </c>
      <c r="BF179" s="192">
        <f t="shared" si="45"/>
        <v>0</v>
      </c>
      <c r="BG179" s="192">
        <f t="shared" si="46"/>
        <v>0</v>
      </c>
      <c r="BH179" s="192">
        <f t="shared" si="47"/>
        <v>0</v>
      </c>
      <c r="BI179" s="192">
        <f t="shared" si="48"/>
        <v>0</v>
      </c>
      <c r="BJ179" s="19" t="s">
        <v>80</v>
      </c>
      <c r="BK179" s="192">
        <f t="shared" si="49"/>
        <v>0</v>
      </c>
      <c r="BL179" s="19" t="s">
        <v>154</v>
      </c>
      <c r="BM179" s="191" t="s">
        <v>1953</v>
      </c>
    </row>
    <row r="180" spans="1:65" s="2" customFormat="1" ht="16.5" customHeight="1">
      <c r="A180" s="36"/>
      <c r="B180" s="37"/>
      <c r="C180" s="180" t="s">
        <v>72</v>
      </c>
      <c r="D180" s="180" t="s">
        <v>149</v>
      </c>
      <c r="E180" s="181" t="s">
        <v>1954</v>
      </c>
      <c r="F180" s="182" t="s">
        <v>1955</v>
      </c>
      <c r="G180" s="183" t="s">
        <v>1801</v>
      </c>
      <c r="H180" s="184">
        <v>125</v>
      </c>
      <c r="I180" s="185"/>
      <c r="J180" s="186">
        <f t="shared" si="40"/>
        <v>0</v>
      </c>
      <c r="K180" s="182" t="s">
        <v>19</v>
      </c>
      <c r="L180" s="41"/>
      <c r="M180" s="187" t="s">
        <v>19</v>
      </c>
      <c r="N180" s="188" t="s">
        <v>43</v>
      </c>
      <c r="O180" s="66"/>
      <c r="P180" s="189">
        <f t="shared" si="41"/>
        <v>0</v>
      </c>
      <c r="Q180" s="189">
        <v>0</v>
      </c>
      <c r="R180" s="189">
        <f t="shared" si="42"/>
        <v>0</v>
      </c>
      <c r="S180" s="189">
        <v>0</v>
      </c>
      <c r="T180" s="190">
        <f t="shared" si="43"/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154</v>
      </c>
      <c r="AT180" s="191" t="s">
        <v>149</v>
      </c>
      <c r="AU180" s="191" t="s">
        <v>80</v>
      </c>
      <c r="AY180" s="19" t="s">
        <v>146</v>
      </c>
      <c r="BE180" s="192">
        <f t="shared" si="44"/>
        <v>0</v>
      </c>
      <c r="BF180" s="192">
        <f t="shared" si="45"/>
        <v>0</v>
      </c>
      <c r="BG180" s="192">
        <f t="shared" si="46"/>
        <v>0</v>
      </c>
      <c r="BH180" s="192">
        <f t="shared" si="47"/>
        <v>0</v>
      </c>
      <c r="BI180" s="192">
        <f t="shared" si="48"/>
        <v>0</v>
      </c>
      <c r="BJ180" s="19" t="s">
        <v>80</v>
      </c>
      <c r="BK180" s="192">
        <f t="shared" si="49"/>
        <v>0</v>
      </c>
      <c r="BL180" s="19" t="s">
        <v>154</v>
      </c>
      <c r="BM180" s="191" t="s">
        <v>1956</v>
      </c>
    </row>
    <row r="181" spans="1:65" s="2" customFormat="1" ht="16.5" customHeight="1">
      <c r="A181" s="36"/>
      <c r="B181" s="37"/>
      <c r="C181" s="180" t="s">
        <v>72</v>
      </c>
      <c r="D181" s="180" t="s">
        <v>149</v>
      </c>
      <c r="E181" s="181" t="s">
        <v>1957</v>
      </c>
      <c r="F181" s="182" t="s">
        <v>1958</v>
      </c>
      <c r="G181" s="183" t="s">
        <v>1801</v>
      </c>
      <c r="H181" s="184">
        <v>2</v>
      </c>
      <c r="I181" s="185"/>
      <c r="J181" s="186">
        <f t="shared" si="40"/>
        <v>0</v>
      </c>
      <c r="K181" s="182" t="s">
        <v>19</v>
      </c>
      <c r="L181" s="41"/>
      <c r="M181" s="187" t="s">
        <v>19</v>
      </c>
      <c r="N181" s="188" t="s">
        <v>43</v>
      </c>
      <c r="O181" s="66"/>
      <c r="P181" s="189">
        <f t="shared" si="41"/>
        <v>0</v>
      </c>
      <c r="Q181" s="189">
        <v>0</v>
      </c>
      <c r="R181" s="189">
        <f t="shared" si="42"/>
        <v>0</v>
      </c>
      <c r="S181" s="189">
        <v>0</v>
      </c>
      <c r="T181" s="190">
        <f t="shared" si="4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154</v>
      </c>
      <c r="AT181" s="191" t="s">
        <v>149</v>
      </c>
      <c r="AU181" s="191" t="s">
        <v>80</v>
      </c>
      <c r="AY181" s="19" t="s">
        <v>146</v>
      </c>
      <c r="BE181" s="192">
        <f t="shared" si="44"/>
        <v>0</v>
      </c>
      <c r="BF181" s="192">
        <f t="shared" si="45"/>
        <v>0</v>
      </c>
      <c r="BG181" s="192">
        <f t="shared" si="46"/>
        <v>0</v>
      </c>
      <c r="BH181" s="192">
        <f t="shared" si="47"/>
        <v>0</v>
      </c>
      <c r="BI181" s="192">
        <f t="shared" si="48"/>
        <v>0</v>
      </c>
      <c r="BJ181" s="19" t="s">
        <v>80</v>
      </c>
      <c r="BK181" s="192">
        <f t="shared" si="49"/>
        <v>0</v>
      </c>
      <c r="BL181" s="19" t="s">
        <v>154</v>
      </c>
      <c r="BM181" s="191" t="s">
        <v>1959</v>
      </c>
    </row>
    <row r="182" spans="1:65" s="2" customFormat="1" ht="16.5" customHeight="1">
      <c r="A182" s="36"/>
      <c r="B182" s="37"/>
      <c r="C182" s="180" t="s">
        <v>72</v>
      </c>
      <c r="D182" s="180" t="s">
        <v>149</v>
      </c>
      <c r="E182" s="181" t="s">
        <v>1960</v>
      </c>
      <c r="F182" s="182" t="s">
        <v>1961</v>
      </c>
      <c r="G182" s="183" t="s">
        <v>1801</v>
      </c>
      <c r="H182" s="184">
        <v>6</v>
      </c>
      <c r="I182" s="185"/>
      <c r="J182" s="186">
        <f t="shared" si="40"/>
        <v>0</v>
      </c>
      <c r="K182" s="182" t="s">
        <v>19</v>
      </c>
      <c r="L182" s="41"/>
      <c r="M182" s="187" t="s">
        <v>19</v>
      </c>
      <c r="N182" s="188" t="s">
        <v>43</v>
      </c>
      <c r="O182" s="66"/>
      <c r="P182" s="189">
        <f t="shared" si="41"/>
        <v>0</v>
      </c>
      <c r="Q182" s="189">
        <v>0</v>
      </c>
      <c r="R182" s="189">
        <f t="shared" si="42"/>
        <v>0</v>
      </c>
      <c r="S182" s="189">
        <v>0</v>
      </c>
      <c r="T182" s="190">
        <f t="shared" si="4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154</v>
      </c>
      <c r="AT182" s="191" t="s">
        <v>149</v>
      </c>
      <c r="AU182" s="191" t="s">
        <v>80</v>
      </c>
      <c r="AY182" s="19" t="s">
        <v>146</v>
      </c>
      <c r="BE182" s="192">
        <f t="shared" si="44"/>
        <v>0</v>
      </c>
      <c r="BF182" s="192">
        <f t="shared" si="45"/>
        <v>0</v>
      </c>
      <c r="BG182" s="192">
        <f t="shared" si="46"/>
        <v>0</v>
      </c>
      <c r="BH182" s="192">
        <f t="shared" si="47"/>
        <v>0</v>
      </c>
      <c r="BI182" s="192">
        <f t="shared" si="48"/>
        <v>0</v>
      </c>
      <c r="BJ182" s="19" t="s">
        <v>80</v>
      </c>
      <c r="BK182" s="192">
        <f t="shared" si="49"/>
        <v>0</v>
      </c>
      <c r="BL182" s="19" t="s">
        <v>154</v>
      </c>
      <c r="BM182" s="191" t="s">
        <v>1962</v>
      </c>
    </row>
    <row r="183" spans="1:65" s="2" customFormat="1" ht="16.5" customHeight="1">
      <c r="A183" s="36"/>
      <c r="B183" s="37"/>
      <c r="C183" s="180" t="s">
        <v>72</v>
      </c>
      <c r="D183" s="180" t="s">
        <v>149</v>
      </c>
      <c r="E183" s="181" t="s">
        <v>1963</v>
      </c>
      <c r="F183" s="182" t="s">
        <v>1964</v>
      </c>
      <c r="G183" s="183" t="s">
        <v>1801</v>
      </c>
      <c r="H183" s="184">
        <v>6</v>
      </c>
      <c r="I183" s="185"/>
      <c r="J183" s="186">
        <f t="shared" si="40"/>
        <v>0</v>
      </c>
      <c r="K183" s="182" t="s">
        <v>19</v>
      </c>
      <c r="L183" s="41"/>
      <c r="M183" s="187" t="s">
        <v>19</v>
      </c>
      <c r="N183" s="188" t="s">
        <v>43</v>
      </c>
      <c r="O183" s="66"/>
      <c r="P183" s="189">
        <f t="shared" si="41"/>
        <v>0</v>
      </c>
      <c r="Q183" s="189">
        <v>0</v>
      </c>
      <c r="R183" s="189">
        <f t="shared" si="42"/>
        <v>0</v>
      </c>
      <c r="S183" s="189">
        <v>0</v>
      </c>
      <c r="T183" s="190">
        <f t="shared" si="43"/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154</v>
      </c>
      <c r="AT183" s="191" t="s">
        <v>149</v>
      </c>
      <c r="AU183" s="191" t="s">
        <v>80</v>
      </c>
      <c r="AY183" s="19" t="s">
        <v>146</v>
      </c>
      <c r="BE183" s="192">
        <f t="shared" si="44"/>
        <v>0</v>
      </c>
      <c r="BF183" s="192">
        <f t="shared" si="45"/>
        <v>0</v>
      </c>
      <c r="BG183" s="192">
        <f t="shared" si="46"/>
        <v>0</v>
      </c>
      <c r="BH183" s="192">
        <f t="shared" si="47"/>
        <v>0</v>
      </c>
      <c r="BI183" s="192">
        <f t="shared" si="48"/>
        <v>0</v>
      </c>
      <c r="BJ183" s="19" t="s">
        <v>80</v>
      </c>
      <c r="BK183" s="192">
        <f t="shared" si="49"/>
        <v>0</v>
      </c>
      <c r="BL183" s="19" t="s">
        <v>154</v>
      </c>
      <c r="BM183" s="191" t="s">
        <v>1965</v>
      </c>
    </row>
    <row r="184" spans="1:65" s="2" customFormat="1" ht="16.5" customHeight="1">
      <c r="A184" s="36"/>
      <c r="B184" s="37"/>
      <c r="C184" s="180" t="s">
        <v>72</v>
      </c>
      <c r="D184" s="180" t="s">
        <v>149</v>
      </c>
      <c r="E184" s="181" t="s">
        <v>1966</v>
      </c>
      <c r="F184" s="182" t="s">
        <v>1967</v>
      </c>
      <c r="G184" s="183" t="s">
        <v>1801</v>
      </c>
      <c r="H184" s="184">
        <v>14</v>
      </c>
      <c r="I184" s="185"/>
      <c r="J184" s="186">
        <f t="shared" si="40"/>
        <v>0</v>
      </c>
      <c r="K184" s="182" t="s">
        <v>19</v>
      </c>
      <c r="L184" s="41"/>
      <c r="M184" s="187" t="s">
        <v>19</v>
      </c>
      <c r="N184" s="188" t="s">
        <v>43</v>
      </c>
      <c r="O184" s="66"/>
      <c r="P184" s="189">
        <f t="shared" si="41"/>
        <v>0</v>
      </c>
      <c r="Q184" s="189">
        <v>0</v>
      </c>
      <c r="R184" s="189">
        <f t="shared" si="42"/>
        <v>0</v>
      </c>
      <c r="S184" s="189">
        <v>0</v>
      </c>
      <c r="T184" s="190">
        <f t="shared" si="43"/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154</v>
      </c>
      <c r="AT184" s="191" t="s">
        <v>149</v>
      </c>
      <c r="AU184" s="191" t="s">
        <v>80</v>
      </c>
      <c r="AY184" s="19" t="s">
        <v>146</v>
      </c>
      <c r="BE184" s="192">
        <f t="shared" si="44"/>
        <v>0</v>
      </c>
      <c r="BF184" s="192">
        <f t="shared" si="45"/>
        <v>0</v>
      </c>
      <c r="BG184" s="192">
        <f t="shared" si="46"/>
        <v>0</v>
      </c>
      <c r="BH184" s="192">
        <f t="shared" si="47"/>
        <v>0</v>
      </c>
      <c r="BI184" s="192">
        <f t="shared" si="48"/>
        <v>0</v>
      </c>
      <c r="BJ184" s="19" t="s">
        <v>80</v>
      </c>
      <c r="BK184" s="192">
        <f t="shared" si="49"/>
        <v>0</v>
      </c>
      <c r="BL184" s="19" t="s">
        <v>154</v>
      </c>
      <c r="BM184" s="191" t="s">
        <v>1968</v>
      </c>
    </row>
    <row r="185" spans="1:65" s="2" customFormat="1" ht="16.5" customHeight="1">
      <c r="A185" s="36"/>
      <c r="B185" s="37"/>
      <c r="C185" s="180" t="s">
        <v>72</v>
      </c>
      <c r="D185" s="180" t="s">
        <v>149</v>
      </c>
      <c r="E185" s="181" t="s">
        <v>1969</v>
      </c>
      <c r="F185" s="182" t="s">
        <v>1970</v>
      </c>
      <c r="G185" s="183" t="s">
        <v>1801</v>
      </c>
      <c r="H185" s="184">
        <v>6</v>
      </c>
      <c r="I185" s="185"/>
      <c r="J185" s="186">
        <f t="shared" si="40"/>
        <v>0</v>
      </c>
      <c r="K185" s="182" t="s">
        <v>19</v>
      </c>
      <c r="L185" s="41"/>
      <c r="M185" s="187" t="s">
        <v>19</v>
      </c>
      <c r="N185" s="188" t="s">
        <v>43</v>
      </c>
      <c r="O185" s="66"/>
      <c r="P185" s="189">
        <f t="shared" si="41"/>
        <v>0</v>
      </c>
      <c r="Q185" s="189">
        <v>0</v>
      </c>
      <c r="R185" s="189">
        <f t="shared" si="42"/>
        <v>0</v>
      </c>
      <c r="S185" s="189">
        <v>0</v>
      </c>
      <c r="T185" s="190">
        <f t="shared" si="43"/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154</v>
      </c>
      <c r="AT185" s="191" t="s">
        <v>149</v>
      </c>
      <c r="AU185" s="191" t="s">
        <v>80</v>
      </c>
      <c r="AY185" s="19" t="s">
        <v>146</v>
      </c>
      <c r="BE185" s="192">
        <f t="shared" si="44"/>
        <v>0</v>
      </c>
      <c r="BF185" s="192">
        <f t="shared" si="45"/>
        <v>0</v>
      </c>
      <c r="BG185" s="192">
        <f t="shared" si="46"/>
        <v>0</v>
      </c>
      <c r="BH185" s="192">
        <f t="shared" si="47"/>
        <v>0</v>
      </c>
      <c r="BI185" s="192">
        <f t="shared" si="48"/>
        <v>0</v>
      </c>
      <c r="BJ185" s="19" t="s">
        <v>80</v>
      </c>
      <c r="BK185" s="192">
        <f t="shared" si="49"/>
        <v>0</v>
      </c>
      <c r="BL185" s="19" t="s">
        <v>154</v>
      </c>
      <c r="BM185" s="191" t="s">
        <v>1971</v>
      </c>
    </row>
    <row r="186" spans="1:65" s="2" customFormat="1" ht="16.5" customHeight="1">
      <c r="A186" s="36"/>
      <c r="B186" s="37"/>
      <c r="C186" s="180" t="s">
        <v>72</v>
      </c>
      <c r="D186" s="180" t="s">
        <v>149</v>
      </c>
      <c r="E186" s="181" t="s">
        <v>1972</v>
      </c>
      <c r="F186" s="182" t="s">
        <v>1973</v>
      </c>
      <c r="G186" s="183" t="s">
        <v>1801</v>
      </c>
      <c r="H186" s="184">
        <v>6</v>
      </c>
      <c r="I186" s="185"/>
      <c r="J186" s="186">
        <f t="shared" si="40"/>
        <v>0</v>
      </c>
      <c r="K186" s="182" t="s">
        <v>19</v>
      </c>
      <c r="L186" s="41"/>
      <c r="M186" s="187" t="s">
        <v>19</v>
      </c>
      <c r="N186" s="188" t="s">
        <v>43</v>
      </c>
      <c r="O186" s="66"/>
      <c r="P186" s="189">
        <f t="shared" si="41"/>
        <v>0</v>
      </c>
      <c r="Q186" s="189">
        <v>0</v>
      </c>
      <c r="R186" s="189">
        <f t="shared" si="42"/>
        <v>0</v>
      </c>
      <c r="S186" s="189">
        <v>0</v>
      </c>
      <c r="T186" s="190">
        <f t="shared" si="43"/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154</v>
      </c>
      <c r="AT186" s="191" t="s">
        <v>149</v>
      </c>
      <c r="AU186" s="191" t="s">
        <v>80</v>
      </c>
      <c r="AY186" s="19" t="s">
        <v>146</v>
      </c>
      <c r="BE186" s="192">
        <f t="shared" si="44"/>
        <v>0</v>
      </c>
      <c r="BF186" s="192">
        <f t="shared" si="45"/>
        <v>0</v>
      </c>
      <c r="BG186" s="192">
        <f t="shared" si="46"/>
        <v>0</v>
      </c>
      <c r="BH186" s="192">
        <f t="shared" si="47"/>
        <v>0</v>
      </c>
      <c r="BI186" s="192">
        <f t="shared" si="48"/>
        <v>0</v>
      </c>
      <c r="BJ186" s="19" t="s">
        <v>80</v>
      </c>
      <c r="BK186" s="192">
        <f t="shared" si="49"/>
        <v>0</v>
      </c>
      <c r="BL186" s="19" t="s">
        <v>154</v>
      </c>
      <c r="BM186" s="191" t="s">
        <v>1974</v>
      </c>
    </row>
    <row r="187" spans="1:65" s="2" customFormat="1" ht="16.5" customHeight="1">
      <c r="A187" s="36"/>
      <c r="B187" s="37"/>
      <c r="C187" s="180" t="s">
        <v>72</v>
      </c>
      <c r="D187" s="180" t="s">
        <v>149</v>
      </c>
      <c r="E187" s="181" t="s">
        <v>1975</v>
      </c>
      <c r="F187" s="182" t="s">
        <v>1976</v>
      </c>
      <c r="G187" s="183" t="s">
        <v>179</v>
      </c>
      <c r="H187" s="184">
        <v>30</v>
      </c>
      <c r="I187" s="185"/>
      <c r="J187" s="186">
        <f t="shared" si="40"/>
        <v>0</v>
      </c>
      <c r="K187" s="182" t="s">
        <v>19</v>
      </c>
      <c r="L187" s="41"/>
      <c r="M187" s="187" t="s">
        <v>19</v>
      </c>
      <c r="N187" s="188" t="s">
        <v>43</v>
      </c>
      <c r="O187" s="66"/>
      <c r="P187" s="189">
        <f t="shared" si="41"/>
        <v>0</v>
      </c>
      <c r="Q187" s="189">
        <v>0</v>
      </c>
      <c r="R187" s="189">
        <f t="shared" si="42"/>
        <v>0</v>
      </c>
      <c r="S187" s="189">
        <v>0</v>
      </c>
      <c r="T187" s="190">
        <f t="shared" si="43"/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154</v>
      </c>
      <c r="AT187" s="191" t="s">
        <v>149</v>
      </c>
      <c r="AU187" s="191" t="s">
        <v>80</v>
      </c>
      <c r="AY187" s="19" t="s">
        <v>146</v>
      </c>
      <c r="BE187" s="192">
        <f t="shared" si="44"/>
        <v>0</v>
      </c>
      <c r="BF187" s="192">
        <f t="shared" si="45"/>
        <v>0</v>
      </c>
      <c r="BG187" s="192">
        <f t="shared" si="46"/>
        <v>0</v>
      </c>
      <c r="BH187" s="192">
        <f t="shared" si="47"/>
        <v>0</v>
      </c>
      <c r="BI187" s="192">
        <f t="shared" si="48"/>
        <v>0</v>
      </c>
      <c r="BJ187" s="19" t="s">
        <v>80</v>
      </c>
      <c r="BK187" s="192">
        <f t="shared" si="49"/>
        <v>0</v>
      </c>
      <c r="BL187" s="19" t="s">
        <v>154</v>
      </c>
      <c r="BM187" s="191" t="s">
        <v>1977</v>
      </c>
    </row>
    <row r="188" spans="1:65" s="2" customFormat="1" ht="16.5" customHeight="1">
      <c r="A188" s="36"/>
      <c r="B188" s="37"/>
      <c r="C188" s="180" t="s">
        <v>72</v>
      </c>
      <c r="D188" s="180" t="s">
        <v>149</v>
      </c>
      <c r="E188" s="181" t="s">
        <v>1978</v>
      </c>
      <c r="F188" s="182" t="s">
        <v>1979</v>
      </c>
      <c r="G188" s="183" t="s">
        <v>1544</v>
      </c>
      <c r="H188" s="184">
        <v>4</v>
      </c>
      <c r="I188" s="185"/>
      <c r="J188" s="186">
        <f t="shared" si="40"/>
        <v>0</v>
      </c>
      <c r="K188" s="182" t="s">
        <v>19</v>
      </c>
      <c r="L188" s="41"/>
      <c r="M188" s="187" t="s">
        <v>19</v>
      </c>
      <c r="N188" s="188" t="s">
        <v>43</v>
      </c>
      <c r="O188" s="66"/>
      <c r="P188" s="189">
        <f t="shared" si="41"/>
        <v>0</v>
      </c>
      <c r="Q188" s="189">
        <v>0</v>
      </c>
      <c r="R188" s="189">
        <f t="shared" si="42"/>
        <v>0</v>
      </c>
      <c r="S188" s="189">
        <v>0</v>
      </c>
      <c r="T188" s="190">
        <f t="shared" si="43"/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154</v>
      </c>
      <c r="AT188" s="191" t="s">
        <v>149</v>
      </c>
      <c r="AU188" s="191" t="s">
        <v>80</v>
      </c>
      <c r="AY188" s="19" t="s">
        <v>146</v>
      </c>
      <c r="BE188" s="192">
        <f t="shared" si="44"/>
        <v>0</v>
      </c>
      <c r="BF188" s="192">
        <f t="shared" si="45"/>
        <v>0</v>
      </c>
      <c r="BG188" s="192">
        <f t="shared" si="46"/>
        <v>0</v>
      </c>
      <c r="BH188" s="192">
        <f t="shared" si="47"/>
        <v>0</v>
      </c>
      <c r="BI188" s="192">
        <f t="shared" si="48"/>
        <v>0</v>
      </c>
      <c r="BJ188" s="19" t="s">
        <v>80</v>
      </c>
      <c r="BK188" s="192">
        <f t="shared" si="49"/>
        <v>0</v>
      </c>
      <c r="BL188" s="19" t="s">
        <v>154</v>
      </c>
      <c r="BM188" s="191" t="s">
        <v>1980</v>
      </c>
    </row>
    <row r="189" spans="1:65" s="2" customFormat="1" ht="16.5" customHeight="1">
      <c r="A189" s="36"/>
      <c r="B189" s="37"/>
      <c r="C189" s="180" t="s">
        <v>72</v>
      </c>
      <c r="D189" s="180" t="s">
        <v>149</v>
      </c>
      <c r="E189" s="181" t="s">
        <v>1981</v>
      </c>
      <c r="F189" s="182" t="s">
        <v>1982</v>
      </c>
      <c r="G189" s="183" t="s">
        <v>1544</v>
      </c>
      <c r="H189" s="184">
        <v>4</v>
      </c>
      <c r="I189" s="185"/>
      <c r="J189" s="186">
        <f t="shared" si="40"/>
        <v>0</v>
      </c>
      <c r="K189" s="182" t="s">
        <v>19</v>
      </c>
      <c r="L189" s="41"/>
      <c r="M189" s="187" t="s">
        <v>19</v>
      </c>
      <c r="N189" s="188" t="s">
        <v>43</v>
      </c>
      <c r="O189" s="66"/>
      <c r="P189" s="189">
        <f t="shared" si="41"/>
        <v>0</v>
      </c>
      <c r="Q189" s="189">
        <v>0</v>
      </c>
      <c r="R189" s="189">
        <f t="shared" si="42"/>
        <v>0</v>
      </c>
      <c r="S189" s="189">
        <v>0</v>
      </c>
      <c r="T189" s="190">
        <f t="shared" si="4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154</v>
      </c>
      <c r="AT189" s="191" t="s">
        <v>149</v>
      </c>
      <c r="AU189" s="191" t="s">
        <v>80</v>
      </c>
      <c r="AY189" s="19" t="s">
        <v>146</v>
      </c>
      <c r="BE189" s="192">
        <f t="shared" si="44"/>
        <v>0</v>
      </c>
      <c r="BF189" s="192">
        <f t="shared" si="45"/>
        <v>0</v>
      </c>
      <c r="BG189" s="192">
        <f t="shared" si="46"/>
        <v>0</v>
      </c>
      <c r="BH189" s="192">
        <f t="shared" si="47"/>
        <v>0</v>
      </c>
      <c r="BI189" s="192">
        <f t="shared" si="48"/>
        <v>0</v>
      </c>
      <c r="BJ189" s="19" t="s">
        <v>80</v>
      </c>
      <c r="BK189" s="192">
        <f t="shared" si="49"/>
        <v>0</v>
      </c>
      <c r="BL189" s="19" t="s">
        <v>154</v>
      </c>
      <c r="BM189" s="191" t="s">
        <v>1983</v>
      </c>
    </row>
    <row r="190" spans="1:65" s="2" customFormat="1" ht="16.5" customHeight="1">
      <c r="A190" s="36"/>
      <c r="B190" s="37"/>
      <c r="C190" s="180" t="s">
        <v>72</v>
      </c>
      <c r="D190" s="180" t="s">
        <v>149</v>
      </c>
      <c r="E190" s="181" t="s">
        <v>1984</v>
      </c>
      <c r="F190" s="182" t="s">
        <v>1985</v>
      </c>
      <c r="G190" s="183" t="s">
        <v>1801</v>
      </c>
      <c r="H190" s="184">
        <v>12</v>
      </c>
      <c r="I190" s="185"/>
      <c r="J190" s="186">
        <f t="shared" si="40"/>
        <v>0</v>
      </c>
      <c r="K190" s="182" t="s">
        <v>19</v>
      </c>
      <c r="L190" s="41"/>
      <c r="M190" s="187" t="s">
        <v>19</v>
      </c>
      <c r="N190" s="188" t="s">
        <v>43</v>
      </c>
      <c r="O190" s="66"/>
      <c r="P190" s="189">
        <f t="shared" si="41"/>
        <v>0</v>
      </c>
      <c r="Q190" s="189">
        <v>0</v>
      </c>
      <c r="R190" s="189">
        <f t="shared" si="42"/>
        <v>0</v>
      </c>
      <c r="S190" s="189">
        <v>0</v>
      </c>
      <c r="T190" s="190">
        <f t="shared" si="43"/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154</v>
      </c>
      <c r="AT190" s="191" t="s">
        <v>149</v>
      </c>
      <c r="AU190" s="191" t="s">
        <v>80</v>
      </c>
      <c r="AY190" s="19" t="s">
        <v>146</v>
      </c>
      <c r="BE190" s="192">
        <f t="shared" si="44"/>
        <v>0</v>
      </c>
      <c r="BF190" s="192">
        <f t="shared" si="45"/>
        <v>0</v>
      </c>
      <c r="BG190" s="192">
        <f t="shared" si="46"/>
        <v>0</v>
      </c>
      <c r="BH190" s="192">
        <f t="shared" si="47"/>
        <v>0</v>
      </c>
      <c r="BI190" s="192">
        <f t="shared" si="48"/>
        <v>0</v>
      </c>
      <c r="BJ190" s="19" t="s">
        <v>80</v>
      </c>
      <c r="BK190" s="192">
        <f t="shared" si="49"/>
        <v>0</v>
      </c>
      <c r="BL190" s="19" t="s">
        <v>154</v>
      </c>
      <c r="BM190" s="191" t="s">
        <v>1986</v>
      </c>
    </row>
    <row r="191" spans="1:65" s="2" customFormat="1" ht="16.5" customHeight="1">
      <c r="A191" s="36"/>
      <c r="B191" s="37"/>
      <c r="C191" s="180" t="s">
        <v>72</v>
      </c>
      <c r="D191" s="180" t="s">
        <v>149</v>
      </c>
      <c r="E191" s="181" t="s">
        <v>1987</v>
      </c>
      <c r="F191" s="182" t="s">
        <v>1988</v>
      </c>
      <c r="G191" s="183" t="s">
        <v>1801</v>
      </c>
      <c r="H191" s="184">
        <v>12</v>
      </c>
      <c r="I191" s="185"/>
      <c r="J191" s="186">
        <f t="shared" si="40"/>
        <v>0</v>
      </c>
      <c r="K191" s="182" t="s">
        <v>19</v>
      </c>
      <c r="L191" s="41"/>
      <c r="M191" s="187" t="s">
        <v>19</v>
      </c>
      <c r="N191" s="188" t="s">
        <v>43</v>
      </c>
      <c r="O191" s="66"/>
      <c r="P191" s="189">
        <f t="shared" si="41"/>
        <v>0</v>
      </c>
      <c r="Q191" s="189">
        <v>0</v>
      </c>
      <c r="R191" s="189">
        <f t="shared" si="42"/>
        <v>0</v>
      </c>
      <c r="S191" s="189">
        <v>0</v>
      </c>
      <c r="T191" s="190">
        <f t="shared" si="43"/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154</v>
      </c>
      <c r="AT191" s="191" t="s">
        <v>149</v>
      </c>
      <c r="AU191" s="191" t="s">
        <v>80</v>
      </c>
      <c r="AY191" s="19" t="s">
        <v>146</v>
      </c>
      <c r="BE191" s="192">
        <f t="shared" si="44"/>
        <v>0</v>
      </c>
      <c r="BF191" s="192">
        <f t="shared" si="45"/>
        <v>0</v>
      </c>
      <c r="BG191" s="192">
        <f t="shared" si="46"/>
        <v>0</v>
      </c>
      <c r="BH191" s="192">
        <f t="shared" si="47"/>
        <v>0</v>
      </c>
      <c r="BI191" s="192">
        <f t="shared" si="48"/>
        <v>0</v>
      </c>
      <c r="BJ191" s="19" t="s">
        <v>80</v>
      </c>
      <c r="BK191" s="192">
        <f t="shared" si="49"/>
        <v>0</v>
      </c>
      <c r="BL191" s="19" t="s">
        <v>154</v>
      </c>
      <c r="BM191" s="191" t="s">
        <v>1989</v>
      </c>
    </row>
    <row r="192" spans="1:65" s="12" customFormat="1" ht="25.9" customHeight="1">
      <c r="B192" s="164"/>
      <c r="C192" s="165"/>
      <c r="D192" s="166" t="s">
        <v>71</v>
      </c>
      <c r="E192" s="167" t="s">
        <v>1990</v>
      </c>
      <c r="F192" s="167" t="s">
        <v>1991</v>
      </c>
      <c r="G192" s="165"/>
      <c r="H192" s="165"/>
      <c r="I192" s="168"/>
      <c r="J192" s="169">
        <f>BK192</f>
        <v>0</v>
      </c>
      <c r="K192" s="165"/>
      <c r="L192" s="170"/>
      <c r="M192" s="171"/>
      <c r="N192" s="172"/>
      <c r="O192" s="172"/>
      <c r="P192" s="173">
        <f>SUM(P193:P207)</f>
        <v>0</v>
      </c>
      <c r="Q192" s="172"/>
      <c r="R192" s="173">
        <f>SUM(R193:R207)</f>
        <v>0</v>
      </c>
      <c r="S192" s="172"/>
      <c r="T192" s="174">
        <f>SUM(T193:T207)</f>
        <v>0</v>
      </c>
      <c r="AR192" s="175" t="s">
        <v>80</v>
      </c>
      <c r="AT192" s="176" t="s">
        <v>71</v>
      </c>
      <c r="AU192" s="176" t="s">
        <v>72</v>
      </c>
      <c r="AY192" s="175" t="s">
        <v>146</v>
      </c>
      <c r="BK192" s="177">
        <f>SUM(BK193:BK207)</f>
        <v>0</v>
      </c>
    </row>
    <row r="193" spans="1:65" s="2" customFormat="1" ht="16.5" customHeight="1">
      <c r="A193" s="36"/>
      <c r="B193" s="37"/>
      <c r="C193" s="180" t="s">
        <v>72</v>
      </c>
      <c r="D193" s="180" t="s">
        <v>149</v>
      </c>
      <c r="E193" s="181" t="s">
        <v>1992</v>
      </c>
      <c r="F193" s="182" t="s">
        <v>1993</v>
      </c>
      <c r="G193" s="183" t="s">
        <v>1994</v>
      </c>
      <c r="H193" s="184">
        <v>34</v>
      </c>
      <c r="I193" s="185"/>
      <c r="J193" s="186">
        <f t="shared" ref="J193:J207" si="50">ROUND(I193*H193,2)</f>
        <v>0</v>
      </c>
      <c r="K193" s="182" t="s">
        <v>19</v>
      </c>
      <c r="L193" s="41"/>
      <c r="M193" s="187" t="s">
        <v>19</v>
      </c>
      <c r="N193" s="188" t="s">
        <v>43</v>
      </c>
      <c r="O193" s="66"/>
      <c r="P193" s="189">
        <f t="shared" ref="P193:P207" si="51">O193*H193</f>
        <v>0</v>
      </c>
      <c r="Q193" s="189">
        <v>0</v>
      </c>
      <c r="R193" s="189">
        <f t="shared" ref="R193:R207" si="52">Q193*H193</f>
        <v>0</v>
      </c>
      <c r="S193" s="189">
        <v>0</v>
      </c>
      <c r="T193" s="190">
        <f t="shared" ref="T193:T207" si="53"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154</v>
      </c>
      <c r="AT193" s="191" t="s">
        <v>149</v>
      </c>
      <c r="AU193" s="191" t="s">
        <v>80</v>
      </c>
      <c r="AY193" s="19" t="s">
        <v>146</v>
      </c>
      <c r="BE193" s="192">
        <f t="shared" ref="BE193:BE207" si="54">IF(N193="základní",J193,0)</f>
        <v>0</v>
      </c>
      <c r="BF193" s="192">
        <f t="shared" ref="BF193:BF207" si="55">IF(N193="snížená",J193,0)</f>
        <v>0</v>
      </c>
      <c r="BG193" s="192">
        <f t="shared" ref="BG193:BG207" si="56">IF(N193="zákl. přenesená",J193,0)</f>
        <v>0</v>
      </c>
      <c r="BH193" s="192">
        <f t="shared" ref="BH193:BH207" si="57">IF(N193="sníž. přenesená",J193,0)</f>
        <v>0</v>
      </c>
      <c r="BI193" s="192">
        <f t="shared" ref="BI193:BI207" si="58">IF(N193="nulová",J193,0)</f>
        <v>0</v>
      </c>
      <c r="BJ193" s="19" t="s">
        <v>80</v>
      </c>
      <c r="BK193" s="192">
        <f t="shared" ref="BK193:BK207" si="59">ROUND(I193*H193,2)</f>
        <v>0</v>
      </c>
      <c r="BL193" s="19" t="s">
        <v>154</v>
      </c>
      <c r="BM193" s="191" t="s">
        <v>1995</v>
      </c>
    </row>
    <row r="194" spans="1:65" s="2" customFormat="1" ht="16.5" customHeight="1">
      <c r="A194" s="36"/>
      <c r="B194" s="37"/>
      <c r="C194" s="180" t="s">
        <v>72</v>
      </c>
      <c r="D194" s="180" t="s">
        <v>149</v>
      </c>
      <c r="E194" s="181" t="s">
        <v>1996</v>
      </c>
      <c r="F194" s="182" t="s">
        <v>1949</v>
      </c>
      <c r="G194" s="183" t="s">
        <v>1801</v>
      </c>
      <c r="H194" s="184">
        <v>1</v>
      </c>
      <c r="I194" s="185"/>
      <c r="J194" s="186">
        <f t="shared" si="50"/>
        <v>0</v>
      </c>
      <c r="K194" s="182" t="s">
        <v>19</v>
      </c>
      <c r="L194" s="41"/>
      <c r="M194" s="187" t="s">
        <v>19</v>
      </c>
      <c r="N194" s="188" t="s">
        <v>43</v>
      </c>
      <c r="O194" s="66"/>
      <c r="P194" s="189">
        <f t="shared" si="51"/>
        <v>0</v>
      </c>
      <c r="Q194" s="189">
        <v>0</v>
      </c>
      <c r="R194" s="189">
        <f t="shared" si="52"/>
        <v>0</v>
      </c>
      <c r="S194" s="189">
        <v>0</v>
      </c>
      <c r="T194" s="190">
        <f t="shared" si="53"/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154</v>
      </c>
      <c r="AT194" s="191" t="s">
        <v>149</v>
      </c>
      <c r="AU194" s="191" t="s">
        <v>80</v>
      </c>
      <c r="AY194" s="19" t="s">
        <v>146</v>
      </c>
      <c r="BE194" s="192">
        <f t="shared" si="54"/>
        <v>0</v>
      </c>
      <c r="BF194" s="192">
        <f t="shared" si="55"/>
        <v>0</v>
      </c>
      <c r="BG194" s="192">
        <f t="shared" si="56"/>
        <v>0</v>
      </c>
      <c r="BH194" s="192">
        <f t="shared" si="57"/>
        <v>0</v>
      </c>
      <c r="BI194" s="192">
        <f t="shared" si="58"/>
        <v>0</v>
      </c>
      <c r="BJ194" s="19" t="s">
        <v>80</v>
      </c>
      <c r="BK194" s="192">
        <f t="shared" si="59"/>
        <v>0</v>
      </c>
      <c r="BL194" s="19" t="s">
        <v>154</v>
      </c>
      <c r="BM194" s="191" t="s">
        <v>1997</v>
      </c>
    </row>
    <row r="195" spans="1:65" s="2" customFormat="1" ht="16.5" customHeight="1">
      <c r="A195" s="36"/>
      <c r="B195" s="37"/>
      <c r="C195" s="180" t="s">
        <v>72</v>
      </c>
      <c r="D195" s="180" t="s">
        <v>149</v>
      </c>
      <c r="E195" s="181" t="s">
        <v>1998</v>
      </c>
      <c r="F195" s="182" t="s">
        <v>1952</v>
      </c>
      <c r="G195" s="183" t="s">
        <v>1801</v>
      </c>
      <c r="H195" s="184">
        <v>2</v>
      </c>
      <c r="I195" s="185"/>
      <c r="J195" s="186">
        <f t="shared" si="50"/>
        <v>0</v>
      </c>
      <c r="K195" s="182" t="s">
        <v>19</v>
      </c>
      <c r="L195" s="41"/>
      <c r="M195" s="187" t="s">
        <v>19</v>
      </c>
      <c r="N195" s="188" t="s">
        <v>43</v>
      </c>
      <c r="O195" s="66"/>
      <c r="P195" s="189">
        <f t="shared" si="51"/>
        <v>0</v>
      </c>
      <c r="Q195" s="189">
        <v>0</v>
      </c>
      <c r="R195" s="189">
        <f t="shared" si="52"/>
        <v>0</v>
      </c>
      <c r="S195" s="189">
        <v>0</v>
      </c>
      <c r="T195" s="190">
        <f t="shared" si="53"/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154</v>
      </c>
      <c r="AT195" s="191" t="s">
        <v>149</v>
      </c>
      <c r="AU195" s="191" t="s">
        <v>80</v>
      </c>
      <c r="AY195" s="19" t="s">
        <v>146</v>
      </c>
      <c r="BE195" s="192">
        <f t="shared" si="54"/>
        <v>0</v>
      </c>
      <c r="BF195" s="192">
        <f t="shared" si="55"/>
        <v>0</v>
      </c>
      <c r="BG195" s="192">
        <f t="shared" si="56"/>
        <v>0</v>
      </c>
      <c r="BH195" s="192">
        <f t="shared" si="57"/>
        <v>0</v>
      </c>
      <c r="BI195" s="192">
        <f t="shared" si="58"/>
        <v>0</v>
      </c>
      <c r="BJ195" s="19" t="s">
        <v>80</v>
      </c>
      <c r="BK195" s="192">
        <f t="shared" si="59"/>
        <v>0</v>
      </c>
      <c r="BL195" s="19" t="s">
        <v>154</v>
      </c>
      <c r="BM195" s="191" t="s">
        <v>1999</v>
      </c>
    </row>
    <row r="196" spans="1:65" s="2" customFormat="1" ht="16.5" customHeight="1">
      <c r="A196" s="36"/>
      <c r="B196" s="37"/>
      <c r="C196" s="180" t="s">
        <v>72</v>
      </c>
      <c r="D196" s="180" t="s">
        <v>149</v>
      </c>
      <c r="E196" s="181" t="s">
        <v>2000</v>
      </c>
      <c r="F196" s="182" t="s">
        <v>2001</v>
      </c>
      <c r="G196" s="183" t="s">
        <v>1801</v>
      </c>
      <c r="H196" s="184">
        <v>25</v>
      </c>
      <c r="I196" s="185"/>
      <c r="J196" s="186">
        <f t="shared" si="50"/>
        <v>0</v>
      </c>
      <c r="K196" s="182" t="s">
        <v>19</v>
      </c>
      <c r="L196" s="41"/>
      <c r="M196" s="187" t="s">
        <v>19</v>
      </c>
      <c r="N196" s="188" t="s">
        <v>43</v>
      </c>
      <c r="O196" s="66"/>
      <c r="P196" s="189">
        <f t="shared" si="51"/>
        <v>0</v>
      </c>
      <c r="Q196" s="189">
        <v>0</v>
      </c>
      <c r="R196" s="189">
        <f t="shared" si="52"/>
        <v>0</v>
      </c>
      <c r="S196" s="189">
        <v>0</v>
      </c>
      <c r="T196" s="190">
        <f t="shared" si="53"/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154</v>
      </c>
      <c r="AT196" s="191" t="s">
        <v>149</v>
      </c>
      <c r="AU196" s="191" t="s">
        <v>80</v>
      </c>
      <c r="AY196" s="19" t="s">
        <v>146</v>
      </c>
      <c r="BE196" s="192">
        <f t="shared" si="54"/>
        <v>0</v>
      </c>
      <c r="BF196" s="192">
        <f t="shared" si="55"/>
        <v>0</v>
      </c>
      <c r="BG196" s="192">
        <f t="shared" si="56"/>
        <v>0</v>
      </c>
      <c r="BH196" s="192">
        <f t="shared" si="57"/>
        <v>0</v>
      </c>
      <c r="BI196" s="192">
        <f t="shared" si="58"/>
        <v>0</v>
      </c>
      <c r="BJ196" s="19" t="s">
        <v>80</v>
      </c>
      <c r="BK196" s="192">
        <f t="shared" si="59"/>
        <v>0</v>
      </c>
      <c r="BL196" s="19" t="s">
        <v>154</v>
      </c>
      <c r="BM196" s="191" t="s">
        <v>2002</v>
      </c>
    </row>
    <row r="197" spans="1:65" s="2" customFormat="1" ht="16.5" customHeight="1">
      <c r="A197" s="36"/>
      <c r="B197" s="37"/>
      <c r="C197" s="180" t="s">
        <v>72</v>
      </c>
      <c r="D197" s="180" t="s">
        <v>149</v>
      </c>
      <c r="E197" s="181" t="s">
        <v>2003</v>
      </c>
      <c r="F197" s="182" t="s">
        <v>1955</v>
      </c>
      <c r="G197" s="183" t="s">
        <v>1801</v>
      </c>
      <c r="H197" s="184">
        <v>125</v>
      </c>
      <c r="I197" s="185"/>
      <c r="J197" s="186">
        <f t="shared" si="50"/>
        <v>0</v>
      </c>
      <c r="K197" s="182" t="s">
        <v>19</v>
      </c>
      <c r="L197" s="41"/>
      <c r="M197" s="187" t="s">
        <v>19</v>
      </c>
      <c r="N197" s="188" t="s">
        <v>43</v>
      </c>
      <c r="O197" s="66"/>
      <c r="P197" s="189">
        <f t="shared" si="51"/>
        <v>0</v>
      </c>
      <c r="Q197" s="189">
        <v>0</v>
      </c>
      <c r="R197" s="189">
        <f t="shared" si="52"/>
        <v>0</v>
      </c>
      <c r="S197" s="189">
        <v>0</v>
      </c>
      <c r="T197" s="190">
        <f t="shared" si="53"/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154</v>
      </c>
      <c r="AT197" s="191" t="s">
        <v>149</v>
      </c>
      <c r="AU197" s="191" t="s">
        <v>80</v>
      </c>
      <c r="AY197" s="19" t="s">
        <v>146</v>
      </c>
      <c r="BE197" s="192">
        <f t="shared" si="54"/>
        <v>0</v>
      </c>
      <c r="BF197" s="192">
        <f t="shared" si="55"/>
        <v>0</v>
      </c>
      <c r="BG197" s="192">
        <f t="shared" si="56"/>
        <v>0</v>
      </c>
      <c r="BH197" s="192">
        <f t="shared" si="57"/>
        <v>0</v>
      </c>
      <c r="BI197" s="192">
        <f t="shared" si="58"/>
        <v>0</v>
      </c>
      <c r="BJ197" s="19" t="s">
        <v>80</v>
      </c>
      <c r="BK197" s="192">
        <f t="shared" si="59"/>
        <v>0</v>
      </c>
      <c r="BL197" s="19" t="s">
        <v>154</v>
      </c>
      <c r="BM197" s="191" t="s">
        <v>2004</v>
      </c>
    </row>
    <row r="198" spans="1:65" s="2" customFormat="1" ht="16.5" customHeight="1">
      <c r="A198" s="36"/>
      <c r="B198" s="37"/>
      <c r="C198" s="180" t="s">
        <v>72</v>
      </c>
      <c r="D198" s="180" t="s">
        <v>149</v>
      </c>
      <c r="E198" s="181" t="s">
        <v>2005</v>
      </c>
      <c r="F198" s="182" t="s">
        <v>1958</v>
      </c>
      <c r="G198" s="183" t="s">
        <v>1801</v>
      </c>
      <c r="H198" s="184">
        <v>2</v>
      </c>
      <c r="I198" s="185"/>
      <c r="J198" s="186">
        <f t="shared" si="50"/>
        <v>0</v>
      </c>
      <c r="K198" s="182" t="s">
        <v>19</v>
      </c>
      <c r="L198" s="41"/>
      <c r="M198" s="187" t="s">
        <v>19</v>
      </c>
      <c r="N198" s="188" t="s">
        <v>43</v>
      </c>
      <c r="O198" s="66"/>
      <c r="P198" s="189">
        <f t="shared" si="51"/>
        <v>0</v>
      </c>
      <c r="Q198" s="189">
        <v>0</v>
      </c>
      <c r="R198" s="189">
        <f t="shared" si="52"/>
        <v>0</v>
      </c>
      <c r="S198" s="189">
        <v>0</v>
      </c>
      <c r="T198" s="190">
        <f t="shared" si="53"/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154</v>
      </c>
      <c r="AT198" s="191" t="s">
        <v>149</v>
      </c>
      <c r="AU198" s="191" t="s">
        <v>80</v>
      </c>
      <c r="AY198" s="19" t="s">
        <v>146</v>
      </c>
      <c r="BE198" s="192">
        <f t="shared" si="54"/>
        <v>0</v>
      </c>
      <c r="BF198" s="192">
        <f t="shared" si="55"/>
        <v>0</v>
      </c>
      <c r="BG198" s="192">
        <f t="shared" si="56"/>
        <v>0</v>
      </c>
      <c r="BH198" s="192">
        <f t="shared" si="57"/>
        <v>0</v>
      </c>
      <c r="BI198" s="192">
        <f t="shared" si="58"/>
        <v>0</v>
      </c>
      <c r="BJ198" s="19" t="s">
        <v>80</v>
      </c>
      <c r="BK198" s="192">
        <f t="shared" si="59"/>
        <v>0</v>
      </c>
      <c r="BL198" s="19" t="s">
        <v>154</v>
      </c>
      <c r="BM198" s="191" t="s">
        <v>2006</v>
      </c>
    </row>
    <row r="199" spans="1:65" s="2" customFormat="1" ht="16.5" customHeight="1">
      <c r="A199" s="36"/>
      <c r="B199" s="37"/>
      <c r="C199" s="180" t="s">
        <v>72</v>
      </c>
      <c r="D199" s="180" t="s">
        <v>149</v>
      </c>
      <c r="E199" s="181" t="s">
        <v>2007</v>
      </c>
      <c r="F199" s="182" t="s">
        <v>1961</v>
      </c>
      <c r="G199" s="183" t="s">
        <v>1801</v>
      </c>
      <c r="H199" s="184">
        <v>6</v>
      </c>
      <c r="I199" s="185"/>
      <c r="J199" s="186">
        <f t="shared" si="50"/>
        <v>0</v>
      </c>
      <c r="K199" s="182" t="s">
        <v>19</v>
      </c>
      <c r="L199" s="41"/>
      <c r="M199" s="187" t="s">
        <v>19</v>
      </c>
      <c r="N199" s="188" t="s">
        <v>43</v>
      </c>
      <c r="O199" s="66"/>
      <c r="P199" s="189">
        <f t="shared" si="51"/>
        <v>0</v>
      </c>
      <c r="Q199" s="189">
        <v>0</v>
      </c>
      <c r="R199" s="189">
        <f t="shared" si="52"/>
        <v>0</v>
      </c>
      <c r="S199" s="189">
        <v>0</v>
      </c>
      <c r="T199" s="190">
        <f t="shared" si="5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154</v>
      </c>
      <c r="AT199" s="191" t="s">
        <v>149</v>
      </c>
      <c r="AU199" s="191" t="s">
        <v>80</v>
      </c>
      <c r="AY199" s="19" t="s">
        <v>146</v>
      </c>
      <c r="BE199" s="192">
        <f t="shared" si="54"/>
        <v>0</v>
      </c>
      <c r="BF199" s="192">
        <f t="shared" si="55"/>
        <v>0</v>
      </c>
      <c r="BG199" s="192">
        <f t="shared" si="56"/>
        <v>0</v>
      </c>
      <c r="BH199" s="192">
        <f t="shared" si="57"/>
        <v>0</v>
      </c>
      <c r="BI199" s="192">
        <f t="shared" si="58"/>
        <v>0</v>
      </c>
      <c r="BJ199" s="19" t="s">
        <v>80</v>
      </c>
      <c r="BK199" s="192">
        <f t="shared" si="59"/>
        <v>0</v>
      </c>
      <c r="BL199" s="19" t="s">
        <v>154</v>
      </c>
      <c r="BM199" s="191" t="s">
        <v>2008</v>
      </c>
    </row>
    <row r="200" spans="1:65" s="2" customFormat="1" ht="16.5" customHeight="1">
      <c r="A200" s="36"/>
      <c r="B200" s="37"/>
      <c r="C200" s="180" t="s">
        <v>72</v>
      </c>
      <c r="D200" s="180" t="s">
        <v>149</v>
      </c>
      <c r="E200" s="181" t="s">
        <v>2009</v>
      </c>
      <c r="F200" s="182" t="s">
        <v>1964</v>
      </c>
      <c r="G200" s="183" t="s">
        <v>1801</v>
      </c>
      <c r="H200" s="184">
        <v>6</v>
      </c>
      <c r="I200" s="185"/>
      <c r="J200" s="186">
        <f t="shared" si="50"/>
        <v>0</v>
      </c>
      <c r="K200" s="182" t="s">
        <v>19</v>
      </c>
      <c r="L200" s="41"/>
      <c r="M200" s="187" t="s">
        <v>19</v>
      </c>
      <c r="N200" s="188" t="s">
        <v>43</v>
      </c>
      <c r="O200" s="66"/>
      <c r="P200" s="189">
        <f t="shared" si="51"/>
        <v>0</v>
      </c>
      <c r="Q200" s="189">
        <v>0</v>
      </c>
      <c r="R200" s="189">
        <f t="shared" si="52"/>
        <v>0</v>
      </c>
      <c r="S200" s="189">
        <v>0</v>
      </c>
      <c r="T200" s="190">
        <f t="shared" si="5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154</v>
      </c>
      <c r="AT200" s="191" t="s">
        <v>149</v>
      </c>
      <c r="AU200" s="191" t="s">
        <v>80</v>
      </c>
      <c r="AY200" s="19" t="s">
        <v>146</v>
      </c>
      <c r="BE200" s="192">
        <f t="shared" si="54"/>
        <v>0</v>
      </c>
      <c r="BF200" s="192">
        <f t="shared" si="55"/>
        <v>0</v>
      </c>
      <c r="BG200" s="192">
        <f t="shared" si="56"/>
        <v>0</v>
      </c>
      <c r="BH200" s="192">
        <f t="shared" si="57"/>
        <v>0</v>
      </c>
      <c r="BI200" s="192">
        <f t="shared" si="58"/>
        <v>0</v>
      </c>
      <c r="BJ200" s="19" t="s">
        <v>80</v>
      </c>
      <c r="BK200" s="192">
        <f t="shared" si="59"/>
        <v>0</v>
      </c>
      <c r="BL200" s="19" t="s">
        <v>154</v>
      </c>
      <c r="BM200" s="191" t="s">
        <v>2010</v>
      </c>
    </row>
    <row r="201" spans="1:65" s="2" customFormat="1" ht="16.5" customHeight="1">
      <c r="A201" s="36"/>
      <c r="B201" s="37"/>
      <c r="C201" s="180" t="s">
        <v>72</v>
      </c>
      <c r="D201" s="180" t="s">
        <v>149</v>
      </c>
      <c r="E201" s="181" t="s">
        <v>2011</v>
      </c>
      <c r="F201" s="182" t="s">
        <v>1967</v>
      </c>
      <c r="G201" s="183" t="s">
        <v>1801</v>
      </c>
      <c r="H201" s="184">
        <v>14</v>
      </c>
      <c r="I201" s="185"/>
      <c r="J201" s="186">
        <f t="shared" si="50"/>
        <v>0</v>
      </c>
      <c r="K201" s="182" t="s">
        <v>19</v>
      </c>
      <c r="L201" s="41"/>
      <c r="M201" s="187" t="s">
        <v>19</v>
      </c>
      <c r="N201" s="188" t="s">
        <v>43</v>
      </c>
      <c r="O201" s="66"/>
      <c r="P201" s="189">
        <f t="shared" si="51"/>
        <v>0</v>
      </c>
      <c r="Q201" s="189">
        <v>0</v>
      </c>
      <c r="R201" s="189">
        <f t="shared" si="52"/>
        <v>0</v>
      </c>
      <c r="S201" s="189">
        <v>0</v>
      </c>
      <c r="T201" s="190">
        <f t="shared" si="5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154</v>
      </c>
      <c r="AT201" s="191" t="s">
        <v>149</v>
      </c>
      <c r="AU201" s="191" t="s">
        <v>80</v>
      </c>
      <c r="AY201" s="19" t="s">
        <v>146</v>
      </c>
      <c r="BE201" s="192">
        <f t="shared" si="54"/>
        <v>0</v>
      </c>
      <c r="BF201" s="192">
        <f t="shared" si="55"/>
        <v>0</v>
      </c>
      <c r="BG201" s="192">
        <f t="shared" si="56"/>
        <v>0</v>
      </c>
      <c r="BH201" s="192">
        <f t="shared" si="57"/>
        <v>0</v>
      </c>
      <c r="BI201" s="192">
        <f t="shared" si="58"/>
        <v>0</v>
      </c>
      <c r="BJ201" s="19" t="s">
        <v>80</v>
      </c>
      <c r="BK201" s="192">
        <f t="shared" si="59"/>
        <v>0</v>
      </c>
      <c r="BL201" s="19" t="s">
        <v>154</v>
      </c>
      <c r="BM201" s="191" t="s">
        <v>2012</v>
      </c>
    </row>
    <row r="202" spans="1:65" s="2" customFormat="1" ht="16.5" customHeight="1">
      <c r="A202" s="36"/>
      <c r="B202" s="37"/>
      <c r="C202" s="180" t="s">
        <v>72</v>
      </c>
      <c r="D202" s="180" t="s">
        <v>149</v>
      </c>
      <c r="E202" s="181" t="s">
        <v>2013</v>
      </c>
      <c r="F202" s="182" t="s">
        <v>2014</v>
      </c>
      <c r="G202" s="183" t="s">
        <v>1801</v>
      </c>
      <c r="H202" s="184">
        <v>18</v>
      </c>
      <c r="I202" s="185"/>
      <c r="J202" s="186">
        <f t="shared" si="50"/>
        <v>0</v>
      </c>
      <c r="K202" s="182" t="s">
        <v>19</v>
      </c>
      <c r="L202" s="41"/>
      <c r="M202" s="187" t="s">
        <v>19</v>
      </c>
      <c r="N202" s="188" t="s">
        <v>43</v>
      </c>
      <c r="O202" s="66"/>
      <c r="P202" s="189">
        <f t="shared" si="51"/>
        <v>0</v>
      </c>
      <c r="Q202" s="189">
        <v>0</v>
      </c>
      <c r="R202" s="189">
        <f t="shared" si="52"/>
        <v>0</v>
      </c>
      <c r="S202" s="189">
        <v>0</v>
      </c>
      <c r="T202" s="190">
        <f t="shared" si="53"/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154</v>
      </c>
      <c r="AT202" s="191" t="s">
        <v>149</v>
      </c>
      <c r="AU202" s="191" t="s">
        <v>80</v>
      </c>
      <c r="AY202" s="19" t="s">
        <v>146</v>
      </c>
      <c r="BE202" s="192">
        <f t="shared" si="54"/>
        <v>0</v>
      </c>
      <c r="BF202" s="192">
        <f t="shared" si="55"/>
        <v>0</v>
      </c>
      <c r="BG202" s="192">
        <f t="shared" si="56"/>
        <v>0</v>
      </c>
      <c r="BH202" s="192">
        <f t="shared" si="57"/>
        <v>0</v>
      </c>
      <c r="BI202" s="192">
        <f t="shared" si="58"/>
        <v>0</v>
      </c>
      <c r="BJ202" s="19" t="s">
        <v>80</v>
      </c>
      <c r="BK202" s="192">
        <f t="shared" si="59"/>
        <v>0</v>
      </c>
      <c r="BL202" s="19" t="s">
        <v>154</v>
      </c>
      <c r="BM202" s="191" t="s">
        <v>2015</v>
      </c>
    </row>
    <row r="203" spans="1:65" s="2" customFormat="1" ht="16.5" customHeight="1">
      <c r="A203" s="36"/>
      <c r="B203" s="37"/>
      <c r="C203" s="180" t="s">
        <v>72</v>
      </c>
      <c r="D203" s="180" t="s">
        <v>149</v>
      </c>
      <c r="E203" s="181" t="s">
        <v>2016</v>
      </c>
      <c r="F203" s="182" t="s">
        <v>1970</v>
      </c>
      <c r="G203" s="183" t="s">
        <v>1801</v>
      </c>
      <c r="H203" s="184">
        <v>3</v>
      </c>
      <c r="I203" s="185"/>
      <c r="J203" s="186">
        <f t="shared" si="50"/>
        <v>0</v>
      </c>
      <c r="K203" s="182" t="s">
        <v>19</v>
      </c>
      <c r="L203" s="41"/>
      <c r="M203" s="187" t="s">
        <v>19</v>
      </c>
      <c r="N203" s="188" t="s">
        <v>43</v>
      </c>
      <c r="O203" s="66"/>
      <c r="P203" s="189">
        <f t="shared" si="51"/>
        <v>0</v>
      </c>
      <c r="Q203" s="189">
        <v>0</v>
      </c>
      <c r="R203" s="189">
        <f t="shared" si="52"/>
        <v>0</v>
      </c>
      <c r="S203" s="189">
        <v>0</v>
      </c>
      <c r="T203" s="190">
        <f t="shared" si="5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154</v>
      </c>
      <c r="AT203" s="191" t="s">
        <v>149</v>
      </c>
      <c r="AU203" s="191" t="s">
        <v>80</v>
      </c>
      <c r="AY203" s="19" t="s">
        <v>146</v>
      </c>
      <c r="BE203" s="192">
        <f t="shared" si="54"/>
        <v>0</v>
      </c>
      <c r="BF203" s="192">
        <f t="shared" si="55"/>
        <v>0</v>
      </c>
      <c r="BG203" s="192">
        <f t="shared" si="56"/>
        <v>0</v>
      </c>
      <c r="BH203" s="192">
        <f t="shared" si="57"/>
        <v>0</v>
      </c>
      <c r="BI203" s="192">
        <f t="shared" si="58"/>
        <v>0</v>
      </c>
      <c r="BJ203" s="19" t="s">
        <v>80</v>
      </c>
      <c r="BK203" s="192">
        <f t="shared" si="59"/>
        <v>0</v>
      </c>
      <c r="BL203" s="19" t="s">
        <v>154</v>
      </c>
      <c r="BM203" s="191" t="s">
        <v>2017</v>
      </c>
    </row>
    <row r="204" spans="1:65" s="2" customFormat="1" ht="16.5" customHeight="1">
      <c r="A204" s="36"/>
      <c r="B204" s="37"/>
      <c r="C204" s="180" t="s">
        <v>72</v>
      </c>
      <c r="D204" s="180" t="s">
        <v>149</v>
      </c>
      <c r="E204" s="181" t="s">
        <v>2018</v>
      </c>
      <c r="F204" s="182" t="s">
        <v>1973</v>
      </c>
      <c r="G204" s="183" t="s">
        <v>1801</v>
      </c>
      <c r="H204" s="184">
        <v>6</v>
      </c>
      <c r="I204" s="185"/>
      <c r="J204" s="186">
        <f t="shared" si="50"/>
        <v>0</v>
      </c>
      <c r="K204" s="182" t="s">
        <v>19</v>
      </c>
      <c r="L204" s="41"/>
      <c r="M204" s="187" t="s">
        <v>19</v>
      </c>
      <c r="N204" s="188" t="s">
        <v>43</v>
      </c>
      <c r="O204" s="66"/>
      <c r="P204" s="189">
        <f t="shared" si="51"/>
        <v>0</v>
      </c>
      <c r="Q204" s="189">
        <v>0</v>
      </c>
      <c r="R204" s="189">
        <f t="shared" si="52"/>
        <v>0</v>
      </c>
      <c r="S204" s="189">
        <v>0</v>
      </c>
      <c r="T204" s="190">
        <f t="shared" si="5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154</v>
      </c>
      <c r="AT204" s="191" t="s">
        <v>149</v>
      </c>
      <c r="AU204" s="191" t="s">
        <v>80</v>
      </c>
      <c r="AY204" s="19" t="s">
        <v>146</v>
      </c>
      <c r="BE204" s="192">
        <f t="shared" si="54"/>
        <v>0</v>
      </c>
      <c r="BF204" s="192">
        <f t="shared" si="55"/>
        <v>0</v>
      </c>
      <c r="BG204" s="192">
        <f t="shared" si="56"/>
        <v>0</v>
      </c>
      <c r="BH204" s="192">
        <f t="shared" si="57"/>
        <v>0</v>
      </c>
      <c r="BI204" s="192">
        <f t="shared" si="58"/>
        <v>0</v>
      </c>
      <c r="BJ204" s="19" t="s">
        <v>80</v>
      </c>
      <c r="BK204" s="192">
        <f t="shared" si="59"/>
        <v>0</v>
      </c>
      <c r="BL204" s="19" t="s">
        <v>154</v>
      </c>
      <c r="BM204" s="191" t="s">
        <v>2019</v>
      </c>
    </row>
    <row r="205" spans="1:65" s="2" customFormat="1" ht="16.5" customHeight="1">
      <c r="A205" s="36"/>
      <c r="B205" s="37"/>
      <c r="C205" s="180" t="s">
        <v>72</v>
      </c>
      <c r="D205" s="180" t="s">
        <v>149</v>
      </c>
      <c r="E205" s="181" t="s">
        <v>2020</v>
      </c>
      <c r="F205" s="182" t="s">
        <v>2021</v>
      </c>
      <c r="G205" s="183" t="s">
        <v>1994</v>
      </c>
      <c r="H205" s="184">
        <v>18.600000000000001</v>
      </c>
      <c r="I205" s="185"/>
      <c r="J205" s="186">
        <f t="shared" si="50"/>
        <v>0</v>
      </c>
      <c r="K205" s="182" t="s">
        <v>19</v>
      </c>
      <c r="L205" s="41"/>
      <c r="M205" s="187" t="s">
        <v>19</v>
      </c>
      <c r="N205" s="188" t="s">
        <v>43</v>
      </c>
      <c r="O205" s="66"/>
      <c r="P205" s="189">
        <f t="shared" si="51"/>
        <v>0</v>
      </c>
      <c r="Q205" s="189">
        <v>0</v>
      </c>
      <c r="R205" s="189">
        <f t="shared" si="52"/>
        <v>0</v>
      </c>
      <c r="S205" s="189">
        <v>0</v>
      </c>
      <c r="T205" s="190">
        <f t="shared" si="53"/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154</v>
      </c>
      <c r="AT205" s="191" t="s">
        <v>149</v>
      </c>
      <c r="AU205" s="191" t="s">
        <v>80</v>
      </c>
      <c r="AY205" s="19" t="s">
        <v>146</v>
      </c>
      <c r="BE205" s="192">
        <f t="shared" si="54"/>
        <v>0</v>
      </c>
      <c r="BF205" s="192">
        <f t="shared" si="55"/>
        <v>0</v>
      </c>
      <c r="BG205" s="192">
        <f t="shared" si="56"/>
        <v>0</v>
      </c>
      <c r="BH205" s="192">
        <f t="shared" si="57"/>
        <v>0</v>
      </c>
      <c r="BI205" s="192">
        <f t="shared" si="58"/>
        <v>0</v>
      </c>
      <c r="BJ205" s="19" t="s">
        <v>80</v>
      </c>
      <c r="BK205" s="192">
        <f t="shared" si="59"/>
        <v>0</v>
      </c>
      <c r="BL205" s="19" t="s">
        <v>154</v>
      </c>
      <c r="BM205" s="191" t="s">
        <v>2022</v>
      </c>
    </row>
    <row r="206" spans="1:65" s="2" customFormat="1" ht="16.5" customHeight="1">
      <c r="A206" s="36"/>
      <c r="B206" s="37"/>
      <c r="C206" s="180" t="s">
        <v>72</v>
      </c>
      <c r="D206" s="180" t="s">
        <v>149</v>
      </c>
      <c r="E206" s="181" t="s">
        <v>2023</v>
      </c>
      <c r="F206" s="182" t="s">
        <v>2024</v>
      </c>
      <c r="G206" s="183" t="s">
        <v>1801</v>
      </c>
      <c r="H206" s="184">
        <v>12</v>
      </c>
      <c r="I206" s="185"/>
      <c r="J206" s="186">
        <f t="shared" si="50"/>
        <v>0</v>
      </c>
      <c r="K206" s="182" t="s">
        <v>19</v>
      </c>
      <c r="L206" s="41"/>
      <c r="M206" s="187" t="s">
        <v>19</v>
      </c>
      <c r="N206" s="188" t="s">
        <v>43</v>
      </c>
      <c r="O206" s="66"/>
      <c r="P206" s="189">
        <f t="shared" si="51"/>
        <v>0</v>
      </c>
      <c r="Q206" s="189">
        <v>0</v>
      </c>
      <c r="R206" s="189">
        <f t="shared" si="52"/>
        <v>0</v>
      </c>
      <c r="S206" s="189">
        <v>0</v>
      </c>
      <c r="T206" s="190">
        <f t="shared" si="5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154</v>
      </c>
      <c r="AT206" s="191" t="s">
        <v>149</v>
      </c>
      <c r="AU206" s="191" t="s">
        <v>80</v>
      </c>
      <c r="AY206" s="19" t="s">
        <v>146</v>
      </c>
      <c r="BE206" s="192">
        <f t="shared" si="54"/>
        <v>0</v>
      </c>
      <c r="BF206" s="192">
        <f t="shared" si="55"/>
        <v>0</v>
      </c>
      <c r="BG206" s="192">
        <f t="shared" si="56"/>
        <v>0</v>
      </c>
      <c r="BH206" s="192">
        <f t="shared" si="57"/>
        <v>0</v>
      </c>
      <c r="BI206" s="192">
        <f t="shared" si="58"/>
        <v>0</v>
      </c>
      <c r="BJ206" s="19" t="s">
        <v>80</v>
      </c>
      <c r="BK206" s="192">
        <f t="shared" si="59"/>
        <v>0</v>
      </c>
      <c r="BL206" s="19" t="s">
        <v>154</v>
      </c>
      <c r="BM206" s="191" t="s">
        <v>2025</v>
      </c>
    </row>
    <row r="207" spans="1:65" s="2" customFormat="1" ht="16.5" customHeight="1">
      <c r="A207" s="36"/>
      <c r="B207" s="37"/>
      <c r="C207" s="180" t="s">
        <v>72</v>
      </c>
      <c r="D207" s="180" t="s">
        <v>149</v>
      </c>
      <c r="E207" s="181" t="s">
        <v>2026</v>
      </c>
      <c r="F207" s="182" t="s">
        <v>2027</v>
      </c>
      <c r="G207" s="183" t="s">
        <v>1887</v>
      </c>
      <c r="H207" s="184">
        <v>1</v>
      </c>
      <c r="I207" s="185"/>
      <c r="J207" s="186">
        <f t="shared" si="50"/>
        <v>0</v>
      </c>
      <c r="K207" s="182" t="s">
        <v>19</v>
      </c>
      <c r="L207" s="41"/>
      <c r="M207" s="187" t="s">
        <v>19</v>
      </c>
      <c r="N207" s="188" t="s">
        <v>43</v>
      </c>
      <c r="O207" s="66"/>
      <c r="P207" s="189">
        <f t="shared" si="51"/>
        <v>0</v>
      </c>
      <c r="Q207" s="189">
        <v>0</v>
      </c>
      <c r="R207" s="189">
        <f t="shared" si="52"/>
        <v>0</v>
      </c>
      <c r="S207" s="189">
        <v>0</v>
      </c>
      <c r="T207" s="190">
        <f t="shared" si="53"/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154</v>
      </c>
      <c r="AT207" s="191" t="s">
        <v>149</v>
      </c>
      <c r="AU207" s="191" t="s">
        <v>80</v>
      </c>
      <c r="AY207" s="19" t="s">
        <v>146</v>
      </c>
      <c r="BE207" s="192">
        <f t="shared" si="54"/>
        <v>0</v>
      </c>
      <c r="BF207" s="192">
        <f t="shared" si="55"/>
        <v>0</v>
      </c>
      <c r="BG207" s="192">
        <f t="shared" si="56"/>
        <v>0</v>
      </c>
      <c r="BH207" s="192">
        <f t="shared" si="57"/>
        <v>0</v>
      </c>
      <c r="BI207" s="192">
        <f t="shared" si="58"/>
        <v>0</v>
      </c>
      <c r="BJ207" s="19" t="s">
        <v>80</v>
      </c>
      <c r="BK207" s="192">
        <f t="shared" si="59"/>
        <v>0</v>
      </c>
      <c r="BL207" s="19" t="s">
        <v>154</v>
      </c>
      <c r="BM207" s="191" t="s">
        <v>2028</v>
      </c>
    </row>
    <row r="208" spans="1:65" s="12" customFormat="1" ht="25.9" customHeight="1">
      <c r="B208" s="164"/>
      <c r="C208" s="165"/>
      <c r="D208" s="166" t="s">
        <v>71</v>
      </c>
      <c r="E208" s="167" t="s">
        <v>2029</v>
      </c>
      <c r="F208" s="167" t="s">
        <v>2030</v>
      </c>
      <c r="G208" s="165"/>
      <c r="H208" s="165"/>
      <c r="I208" s="168"/>
      <c r="J208" s="169">
        <f>BK208</f>
        <v>0</v>
      </c>
      <c r="K208" s="165"/>
      <c r="L208" s="170"/>
      <c r="M208" s="171"/>
      <c r="N208" s="172"/>
      <c r="O208" s="172"/>
      <c r="P208" s="173">
        <f>SUM(P209:P212)</f>
        <v>0</v>
      </c>
      <c r="Q208" s="172"/>
      <c r="R208" s="173">
        <f>SUM(R209:R212)</f>
        <v>0</v>
      </c>
      <c r="S208" s="172"/>
      <c r="T208" s="174">
        <f>SUM(T209:T212)</f>
        <v>0</v>
      </c>
      <c r="AR208" s="175" t="s">
        <v>80</v>
      </c>
      <c r="AT208" s="176" t="s">
        <v>71</v>
      </c>
      <c r="AU208" s="176" t="s">
        <v>72</v>
      </c>
      <c r="AY208" s="175" t="s">
        <v>146</v>
      </c>
      <c r="BK208" s="177">
        <f>SUM(BK209:BK212)</f>
        <v>0</v>
      </c>
    </row>
    <row r="209" spans="1:65" s="2" customFormat="1" ht="16.5" customHeight="1">
      <c r="A209" s="36"/>
      <c r="B209" s="37"/>
      <c r="C209" s="180" t="s">
        <v>72</v>
      </c>
      <c r="D209" s="180" t="s">
        <v>149</v>
      </c>
      <c r="E209" s="181" t="s">
        <v>2031</v>
      </c>
      <c r="F209" s="182" t="s">
        <v>2032</v>
      </c>
      <c r="G209" s="183" t="s">
        <v>1544</v>
      </c>
      <c r="H209" s="184">
        <v>24</v>
      </c>
      <c r="I209" s="185"/>
      <c r="J209" s="186">
        <f>ROUND(I209*H209,2)</f>
        <v>0</v>
      </c>
      <c r="K209" s="182" t="s">
        <v>19</v>
      </c>
      <c r="L209" s="41"/>
      <c r="M209" s="187" t="s">
        <v>19</v>
      </c>
      <c r="N209" s="188" t="s">
        <v>43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154</v>
      </c>
      <c r="AT209" s="191" t="s">
        <v>149</v>
      </c>
      <c r="AU209" s="191" t="s">
        <v>80</v>
      </c>
      <c r="AY209" s="19" t="s">
        <v>146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80</v>
      </c>
      <c r="BK209" s="192">
        <f>ROUND(I209*H209,2)</f>
        <v>0</v>
      </c>
      <c r="BL209" s="19" t="s">
        <v>154</v>
      </c>
      <c r="BM209" s="191" t="s">
        <v>2033</v>
      </c>
    </row>
    <row r="210" spans="1:65" s="2" customFormat="1" ht="16.5" customHeight="1">
      <c r="A210" s="36"/>
      <c r="B210" s="37"/>
      <c r="C210" s="180" t="s">
        <v>72</v>
      </c>
      <c r="D210" s="180" t="s">
        <v>149</v>
      </c>
      <c r="E210" s="181" t="s">
        <v>2034</v>
      </c>
      <c r="F210" s="182" t="s">
        <v>2035</v>
      </c>
      <c r="G210" s="183" t="s">
        <v>1544</v>
      </c>
      <c r="H210" s="184">
        <v>24</v>
      </c>
      <c r="I210" s="185"/>
      <c r="J210" s="186">
        <f>ROUND(I210*H210,2)</f>
        <v>0</v>
      </c>
      <c r="K210" s="182" t="s">
        <v>19</v>
      </c>
      <c r="L210" s="41"/>
      <c r="M210" s="187" t="s">
        <v>19</v>
      </c>
      <c r="N210" s="188" t="s">
        <v>43</v>
      </c>
      <c r="O210" s="6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154</v>
      </c>
      <c r="AT210" s="191" t="s">
        <v>149</v>
      </c>
      <c r="AU210" s="191" t="s">
        <v>80</v>
      </c>
      <c r="AY210" s="19" t="s">
        <v>146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80</v>
      </c>
      <c r="BK210" s="192">
        <f>ROUND(I210*H210,2)</f>
        <v>0</v>
      </c>
      <c r="BL210" s="19" t="s">
        <v>154</v>
      </c>
      <c r="BM210" s="191" t="s">
        <v>2036</v>
      </c>
    </row>
    <row r="211" spans="1:65" s="2" customFormat="1" ht="16.5" customHeight="1">
      <c r="A211" s="36"/>
      <c r="B211" s="37"/>
      <c r="C211" s="180" t="s">
        <v>80</v>
      </c>
      <c r="D211" s="180" t="s">
        <v>149</v>
      </c>
      <c r="E211" s="181" t="s">
        <v>2037</v>
      </c>
      <c r="F211" s="182" t="s">
        <v>2038</v>
      </c>
      <c r="G211" s="183" t="s">
        <v>1144</v>
      </c>
      <c r="H211" s="184">
        <v>1</v>
      </c>
      <c r="I211" s="185"/>
      <c r="J211" s="186">
        <f>ROUND(I211*H211,2)</f>
        <v>0</v>
      </c>
      <c r="K211" s="182" t="s">
        <v>19</v>
      </c>
      <c r="L211" s="41"/>
      <c r="M211" s="187" t="s">
        <v>19</v>
      </c>
      <c r="N211" s="188" t="s">
        <v>43</v>
      </c>
      <c r="O211" s="6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154</v>
      </c>
      <c r="AT211" s="191" t="s">
        <v>149</v>
      </c>
      <c r="AU211" s="191" t="s">
        <v>80</v>
      </c>
      <c r="AY211" s="19" t="s">
        <v>146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154</v>
      </c>
      <c r="BM211" s="191" t="s">
        <v>2039</v>
      </c>
    </row>
    <row r="212" spans="1:65" s="2" customFormat="1" ht="16.5" customHeight="1">
      <c r="A212" s="36"/>
      <c r="B212" s="37"/>
      <c r="C212" s="180" t="s">
        <v>82</v>
      </c>
      <c r="D212" s="180" t="s">
        <v>149</v>
      </c>
      <c r="E212" s="181" t="s">
        <v>2040</v>
      </c>
      <c r="F212" s="182" t="s">
        <v>2041</v>
      </c>
      <c r="G212" s="183" t="s">
        <v>1144</v>
      </c>
      <c r="H212" s="184">
        <v>1</v>
      </c>
      <c r="I212" s="185"/>
      <c r="J212" s="186">
        <f>ROUND(I212*H212,2)</f>
        <v>0</v>
      </c>
      <c r="K212" s="182" t="s">
        <v>19</v>
      </c>
      <c r="L212" s="41"/>
      <c r="M212" s="249" t="s">
        <v>19</v>
      </c>
      <c r="N212" s="250" t="s">
        <v>43</v>
      </c>
      <c r="O212" s="224"/>
      <c r="P212" s="251">
        <f>O212*H212</f>
        <v>0</v>
      </c>
      <c r="Q212" s="251">
        <v>0</v>
      </c>
      <c r="R212" s="251">
        <f>Q212*H212</f>
        <v>0</v>
      </c>
      <c r="S212" s="251">
        <v>0</v>
      </c>
      <c r="T212" s="25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154</v>
      </c>
      <c r="AT212" s="191" t="s">
        <v>149</v>
      </c>
      <c r="AU212" s="191" t="s">
        <v>80</v>
      </c>
      <c r="AY212" s="19" t="s">
        <v>146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154</v>
      </c>
      <c r="BM212" s="191" t="s">
        <v>2042</v>
      </c>
    </row>
    <row r="213" spans="1:65" s="2" customFormat="1" ht="6.95" customHeight="1">
      <c r="A213" s="36"/>
      <c r="B213" s="49"/>
      <c r="C213" s="50"/>
      <c r="D213" s="50"/>
      <c r="E213" s="50"/>
      <c r="F213" s="50"/>
      <c r="G213" s="50"/>
      <c r="H213" s="50"/>
      <c r="I213" s="50"/>
      <c r="J213" s="50"/>
      <c r="K213" s="50"/>
      <c r="L213" s="41"/>
      <c r="M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</row>
  </sheetData>
  <sheetProtection algorithmName="SHA-512" hashValue="JzD0AdjuC7mChgww7FbDOi8yi2uLxLg1d9d76f1n92RuN584xfIMWJUj209DERYTt2rTVAf688EPU28ZI7+kPw==" saltValue="9ERr+kTjjQVF7+wHH4sn4H/K8/dsLRRrai1/xCEiw3wn2NN+VnxZQxIrg+JVGleAdmc05Dlp8+Be+p4sFuNrQw==" spinCount="100000" sheet="1" objects="1" scenarios="1" formatColumns="0" formatRows="0" autoFilter="0"/>
  <autoFilter ref="C92:K212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tabSelected="1" topLeftCell="A82" workbookViewId="0">
      <selection activeCell="F93" sqref="F9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1" customFormat="1" ht="12" customHeight="1">
      <c r="B8" s="22"/>
      <c r="D8" s="114" t="s">
        <v>113</v>
      </c>
      <c r="L8" s="22"/>
    </row>
    <row r="9" spans="1:46" s="2" customFormat="1" ht="16.5" customHeight="1">
      <c r="A9" s="36"/>
      <c r="B9" s="41"/>
      <c r="C9" s="36"/>
      <c r="D9" s="36"/>
      <c r="E9" s="390" t="s">
        <v>1782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1783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2" t="s">
        <v>2043</v>
      </c>
      <c r="F11" s="393"/>
      <c r="G11" s="393"/>
      <c r="H11" s="393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35</v>
      </c>
      <c r="G14" s="36"/>
      <c r="H14" s="36"/>
      <c r="I14" s="114" t="s">
        <v>23</v>
      </c>
      <c r="J14" s="116" t="str">
        <f>'Rekapitulace stavby'!AN8</f>
        <v>28. 11. 2024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Krajská správa a údržba silnic Vysočiny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4" t="str">
        <f>'Rekapitulace stavby'!E14</f>
        <v>Vyplň údaj</v>
      </c>
      <c r="F20" s="395"/>
      <c r="G20" s="395"/>
      <c r="H20" s="395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>Fplan projekty a stavby s. r. o.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6" t="s">
        <v>19</v>
      </c>
      <c r="F29" s="396"/>
      <c r="G29" s="396"/>
      <c r="H29" s="396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ROUND((SUM(BE91:BE112)),  2)</f>
        <v>0</v>
      </c>
      <c r="G35" s="36"/>
      <c r="H35" s="36"/>
      <c r="I35" s="126">
        <v>0.21</v>
      </c>
      <c r="J35" s="125">
        <f>ROUND(((SUM(BE91:BE112))*I35),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ROUND((SUM(BF91:BF112)),  2)</f>
        <v>0</v>
      </c>
      <c r="G36" s="36"/>
      <c r="H36" s="36"/>
      <c r="I36" s="126">
        <v>0.12</v>
      </c>
      <c r="J36" s="125">
        <f>ROUND(((SUM(BF91:BF112))*I36),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ROUND((SUM(BG91:BG112)),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ROUND((SUM(BH91:BH112)),  2)</f>
        <v>0</v>
      </c>
      <c r="G38" s="36"/>
      <c r="H38" s="36"/>
      <c r="I38" s="126">
        <v>0.12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ROUND((SUM(BI91:BI112)),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115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88" t="str">
        <f>E7</f>
        <v>Revitalizace střechy Herálec</v>
      </c>
      <c r="F50" s="389"/>
      <c r="G50" s="389"/>
      <c r="H50" s="38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88" t="s">
        <v>1782</v>
      </c>
      <c r="F52" s="387"/>
      <c r="G52" s="387"/>
      <c r="H52" s="38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1783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9" t="str">
        <f>E11</f>
        <v>SO 01.4.c2 - FVE</v>
      </c>
      <c r="F54" s="387"/>
      <c r="G54" s="387"/>
      <c r="H54" s="38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28. 11. 2024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Krajská správa a údržba silnic Vysočiny</v>
      </c>
      <c r="G58" s="38"/>
      <c r="H58" s="38"/>
      <c r="I58" s="31" t="s">
        <v>31</v>
      </c>
      <c r="J58" s="34" t="str">
        <f>E23</f>
        <v>Fplan projekty a stavby s. r. 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116</v>
      </c>
      <c r="D61" s="139"/>
      <c r="E61" s="139"/>
      <c r="F61" s="139"/>
      <c r="G61" s="139"/>
      <c r="H61" s="139"/>
      <c r="I61" s="139"/>
      <c r="J61" s="140" t="s">
        <v>117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118</v>
      </c>
    </row>
    <row r="64" spans="1:47" s="9" customFormat="1" ht="24.95" customHeight="1">
      <c r="B64" s="142"/>
      <c r="C64" s="143"/>
      <c r="D64" s="144" t="s">
        <v>2044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9" customFormat="1" ht="24.95" customHeight="1">
      <c r="B65" s="142"/>
      <c r="C65" s="143"/>
      <c r="D65" s="144" t="s">
        <v>2045</v>
      </c>
      <c r="E65" s="145"/>
      <c r="F65" s="145"/>
      <c r="G65" s="145"/>
      <c r="H65" s="145"/>
      <c r="I65" s="145"/>
      <c r="J65" s="146">
        <f>J96</f>
        <v>0</v>
      </c>
      <c r="K65" s="143"/>
      <c r="L65" s="147"/>
    </row>
    <row r="66" spans="1:31" s="9" customFormat="1" ht="24.95" customHeight="1">
      <c r="B66" s="142"/>
      <c r="C66" s="143"/>
      <c r="D66" s="144" t="s">
        <v>2046</v>
      </c>
      <c r="E66" s="145"/>
      <c r="F66" s="145"/>
      <c r="G66" s="145"/>
      <c r="H66" s="145"/>
      <c r="I66" s="145"/>
      <c r="J66" s="146">
        <f>J99</f>
        <v>0</v>
      </c>
      <c r="K66" s="143"/>
      <c r="L66" s="147"/>
    </row>
    <row r="67" spans="1:31" s="9" customFormat="1" ht="24.95" customHeight="1">
      <c r="B67" s="142"/>
      <c r="C67" s="143"/>
      <c r="D67" s="144" t="s">
        <v>2047</v>
      </c>
      <c r="E67" s="145"/>
      <c r="F67" s="145"/>
      <c r="G67" s="145"/>
      <c r="H67" s="145"/>
      <c r="I67" s="145"/>
      <c r="J67" s="146">
        <f>J101</f>
        <v>0</v>
      </c>
      <c r="K67" s="143"/>
      <c r="L67" s="147"/>
    </row>
    <row r="68" spans="1:31" s="9" customFormat="1" ht="24.95" customHeight="1">
      <c r="B68" s="142"/>
      <c r="C68" s="143"/>
      <c r="D68" s="144" t="s">
        <v>2048</v>
      </c>
      <c r="E68" s="145"/>
      <c r="F68" s="145"/>
      <c r="G68" s="145"/>
      <c r="H68" s="145"/>
      <c r="I68" s="145"/>
      <c r="J68" s="146">
        <f>J106</f>
        <v>0</v>
      </c>
      <c r="K68" s="143"/>
      <c r="L68" s="147"/>
    </row>
    <row r="69" spans="1:31" s="9" customFormat="1" ht="24.95" customHeight="1">
      <c r="B69" s="142"/>
      <c r="C69" s="143"/>
      <c r="D69" s="144" t="s">
        <v>2049</v>
      </c>
      <c r="E69" s="145"/>
      <c r="F69" s="145"/>
      <c r="G69" s="145"/>
      <c r="H69" s="145"/>
      <c r="I69" s="145"/>
      <c r="J69" s="146">
        <f>J110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131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8" t="str">
        <f>E7</f>
        <v>Revitalizace střechy Herálec</v>
      </c>
      <c r="F79" s="389"/>
      <c r="G79" s="389"/>
      <c r="H79" s="389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113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88" t="s">
        <v>1782</v>
      </c>
      <c r="F81" s="387"/>
      <c r="G81" s="387"/>
      <c r="H81" s="387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1783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69" t="str">
        <f>E11</f>
        <v>SO 01.4.c2 - FVE</v>
      </c>
      <c r="F83" s="387"/>
      <c r="G83" s="387"/>
      <c r="H83" s="38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 t="str">
        <f>IF(J14="","",J14)</f>
        <v>28. 11. 2024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25</v>
      </c>
      <c r="D87" s="38"/>
      <c r="E87" s="38"/>
      <c r="F87" s="29" t="str">
        <f>E17</f>
        <v>Krajská správa a údržba silnic Vysočiny</v>
      </c>
      <c r="G87" s="38"/>
      <c r="H87" s="38"/>
      <c r="I87" s="31" t="s">
        <v>31</v>
      </c>
      <c r="J87" s="34" t="str">
        <f>E23</f>
        <v>Fplan projekty a stavby s. r. 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29</v>
      </c>
      <c r="D88" s="38"/>
      <c r="E88" s="38"/>
      <c r="F88" s="29" t="str">
        <f>IF(E20="","",E20)</f>
        <v>Vyplň údaj</v>
      </c>
      <c r="G88" s="38"/>
      <c r="H88" s="38"/>
      <c r="I88" s="31" t="s">
        <v>34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132</v>
      </c>
      <c r="D90" s="156" t="s">
        <v>57</v>
      </c>
      <c r="E90" s="156" t="s">
        <v>53</v>
      </c>
      <c r="F90" s="156" t="s">
        <v>54</v>
      </c>
      <c r="G90" s="156" t="s">
        <v>133</v>
      </c>
      <c r="H90" s="156" t="s">
        <v>134</v>
      </c>
      <c r="I90" s="156" t="s">
        <v>135</v>
      </c>
      <c r="J90" s="156" t="s">
        <v>117</v>
      </c>
      <c r="K90" s="157" t="s">
        <v>136</v>
      </c>
      <c r="L90" s="158"/>
      <c r="M90" s="70" t="s">
        <v>19</v>
      </c>
      <c r="N90" s="71" t="s">
        <v>42</v>
      </c>
      <c r="O90" s="71" t="s">
        <v>137</v>
      </c>
      <c r="P90" s="71" t="s">
        <v>138</v>
      </c>
      <c r="Q90" s="71" t="s">
        <v>139</v>
      </c>
      <c r="R90" s="71" t="s">
        <v>140</v>
      </c>
      <c r="S90" s="71" t="s">
        <v>141</v>
      </c>
      <c r="T90" s="72" t="s">
        <v>142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143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P92+P96+P99+P101+P106+P110</f>
        <v>0</v>
      </c>
      <c r="Q91" s="74"/>
      <c r="R91" s="161">
        <f>R92+R96+R99+R101+R106+R110</f>
        <v>0</v>
      </c>
      <c r="S91" s="74"/>
      <c r="T91" s="162">
        <f>T92+T96+T99+T101+T106+T110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71</v>
      </c>
      <c r="AU91" s="19" t="s">
        <v>118</v>
      </c>
      <c r="BK91" s="163">
        <f>BK92+BK96+BK99+BK101+BK106+BK110</f>
        <v>0</v>
      </c>
    </row>
    <row r="92" spans="1:65" s="12" customFormat="1" ht="25.9" customHeight="1">
      <c r="B92" s="164"/>
      <c r="C92" s="165"/>
      <c r="D92" s="166" t="s">
        <v>71</v>
      </c>
      <c r="E92" s="167" t="s">
        <v>1793</v>
      </c>
      <c r="F92" s="167" t="s">
        <v>2050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SUM(P93:P95)</f>
        <v>0</v>
      </c>
      <c r="Q92" s="172"/>
      <c r="R92" s="173">
        <f>SUM(R93:R95)</f>
        <v>0</v>
      </c>
      <c r="S92" s="172"/>
      <c r="T92" s="174">
        <f>SUM(T93:T95)</f>
        <v>0</v>
      </c>
      <c r="AR92" s="175" t="s">
        <v>80</v>
      </c>
      <c r="AT92" s="176" t="s">
        <v>71</v>
      </c>
      <c r="AU92" s="176" t="s">
        <v>72</v>
      </c>
      <c r="AY92" s="175" t="s">
        <v>146</v>
      </c>
      <c r="BK92" s="177">
        <f>SUM(BK93:BK95)</f>
        <v>0</v>
      </c>
    </row>
    <row r="93" spans="1:65" s="2" customFormat="1" ht="16.5" customHeight="1">
      <c r="A93" s="36"/>
      <c r="B93" s="37"/>
      <c r="C93" s="180" t="s">
        <v>72</v>
      </c>
      <c r="D93" s="180" t="s">
        <v>149</v>
      </c>
      <c r="E93" s="181" t="s">
        <v>2051</v>
      </c>
      <c r="F93" s="182" t="s">
        <v>2340</v>
      </c>
      <c r="G93" s="183" t="s">
        <v>1801</v>
      </c>
      <c r="H93" s="184">
        <v>36</v>
      </c>
      <c r="I93" s="185"/>
      <c r="J93" s="186">
        <f>ROUND(I93*H93,2)</f>
        <v>0</v>
      </c>
      <c r="K93" s="182" t="s">
        <v>19</v>
      </c>
      <c r="L93" s="41"/>
      <c r="M93" s="187" t="s">
        <v>19</v>
      </c>
      <c r="N93" s="188" t="s">
        <v>43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154</v>
      </c>
      <c r="AT93" s="191" t="s">
        <v>149</v>
      </c>
      <c r="AU93" s="191" t="s">
        <v>80</v>
      </c>
      <c r="AY93" s="19" t="s">
        <v>146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154</v>
      </c>
      <c r="BM93" s="191" t="s">
        <v>82</v>
      </c>
    </row>
    <row r="94" spans="1:65" s="2" customFormat="1" ht="16.5" customHeight="1">
      <c r="A94" s="36"/>
      <c r="B94" s="37"/>
      <c r="C94" s="180" t="s">
        <v>72</v>
      </c>
      <c r="D94" s="180" t="s">
        <v>149</v>
      </c>
      <c r="E94" s="181" t="s">
        <v>2052</v>
      </c>
      <c r="F94" s="182" t="s">
        <v>2347</v>
      </c>
      <c r="G94" s="183" t="s">
        <v>1801</v>
      </c>
      <c r="H94" s="184">
        <v>100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43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154</v>
      </c>
      <c r="AT94" s="191" t="s">
        <v>149</v>
      </c>
      <c r="AU94" s="191" t="s">
        <v>80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80</v>
      </c>
      <c r="BK94" s="192">
        <f>ROUND(I94*H94,2)</f>
        <v>0</v>
      </c>
      <c r="BL94" s="19" t="s">
        <v>154</v>
      </c>
      <c r="BM94" s="191" t="s">
        <v>154</v>
      </c>
    </row>
    <row r="95" spans="1:65" s="2" customFormat="1" ht="16.5" customHeight="1">
      <c r="A95" s="36"/>
      <c r="B95" s="37"/>
      <c r="C95" s="180" t="s">
        <v>72</v>
      </c>
      <c r="D95" s="180" t="s">
        <v>149</v>
      </c>
      <c r="E95" s="181" t="s">
        <v>2053</v>
      </c>
      <c r="F95" s="182" t="s">
        <v>2341</v>
      </c>
      <c r="G95" s="183" t="s">
        <v>1144</v>
      </c>
      <c r="H95" s="184">
        <v>1</v>
      </c>
      <c r="I95" s="185"/>
      <c r="J95" s="186">
        <f>ROUND(I95*H95,2)</f>
        <v>0</v>
      </c>
      <c r="K95" s="182" t="s">
        <v>19</v>
      </c>
      <c r="L95" s="41"/>
      <c r="M95" s="187" t="s">
        <v>19</v>
      </c>
      <c r="N95" s="188" t="s">
        <v>43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154</v>
      </c>
      <c r="AT95" s="191" t="s">
        <v>149</v>
      </c>
      <c r="AU95" s="191" t="s">
        <v>80</v>
      </c>
      <c r="AY95" s="19" t="s">
        <v>146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80</v>
      </c>
      <c r="BK95" s="192">
        <f>ROUND(I95*H95,2)</f>
        <v>0</v>
      </c>
      <c r="BL95" s="19" t="s">
        <v>154</v>
      </c>
      <c r="BM95" s="191" t="s">
        <v>147</v>
      </c>
    </row>
    <row r="96" spans="1:65" s="12" customFormat="1" ht="25.9" customHeight="1">
      <c r="B96" s="164"/>
      <c r="C96" s="165"/>
      <c r="D96" s="166" t="s">
        <v>71</v>
      </c>
      <c r="E96" s="167" t="s">
        <v>1846</v>
      </c>
      <c r="F96" s="167" t="s">
        <v>2054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SUM(P97:P98)</f>
        <v>0</v>
      </c>
      <c r="Q96" s="172"/>
      <c r="R96" s="173">
        <f>SUM(R97:R98)</f>
        <v>0</v>
      </c>
      <c r="S96" s="172"/>
      <c r="T96" s="174">
        <f>SUM(T97:T98)</f>
        <v>0</v>
      </c>
      <c r="AR96" s="175" t="s">
        <v>80</v>
      </c>
      <c r="AT96" s="176" t="s">
        <v>71</v>
      </c>
      <c r="AU96" s="176" t="s">
        <v>72</v>
      </c>
      <c r="AY96" s="175" t="s">
        <v>146</v>
      </c>
      <c r="BK96" s="177">
        <f>SUM(BK97:BK98)</f>
        <v>0</v>
      </c>
    </row>
    <row r="97" spans="1:65" s="2" customFormat="1" ht="16.5" customHeight="1">
      <c r="A97" s="36"/>
      <c r="B97" s="37"/>
      <c r="C97" s="180" t="s">
        <v>72</v>
      </c>
      <c r="D97" s="180" t="s">
        <v>149</v>
      </c>
      <c r="E97" s="181" t="s">
        <v>2055</v>
      </c>
      <c r="F97" s="182" t="s">
        <v>2342</v>
      </c>
      <c r="G97" s="183" t="s">
        <v>1801</v>
      </c>
      <c r="H97" s="184">
        <v>2</v>
      </c>
      <c r="I97" s="185"/>
      <c r="J97" s="186">
        <f>ROUND(I97*H97,2)</f>
        <v>0</v>
      </c>
      <c r="K97" s="182" t="s">
        <v>19</v>
      </c>
      <c r="L97" s="41"/>
      <c r="M97" s="187" t="s">
        <v>19</v>
      </c>
      <c r="N97" s="188" t="s">
        <v>43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154</v>
      </c>
      <c r="AT97" s="191" t="s">
        <v>149</v>
      </c>
      <c r="AU97" s="191" t="s">
        <v>80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154</v>
      </c>
      <c r="BM97" s="191" t="s">
        <v>201</v>
      </c>
    </row>
    <row r="98" spans="1:65" s="2" customFormat="1" ht="16.5" customHeight="1">
      <c r="A98" s="36"/>
      <c r="B98" s="37"/>
      <c r="C98" s="180" t="s">
        <v>72</v>
      </c>
      <c r="D98" s="180" t="s">
        <v>149</v>
      </c>
      <c r="E98" s="181" t="s">
        <v>2056</v>
      </c>
      <c r="F98" s="182" t="s">
        <v>2343</v>
      </c>
      <c r="G98" s="183" t="s">
        <v>1801</v>
      </c>
      <c r="H98" s="184">
        <v>36</v>
      </c>
      <c r="I98" s="185"/>
      <c r="J98" s="186">
        <f>ROUND(I98*H98,2)</f>
        <v>0</v>
      </c>
      <c r="K98" s="182" t="s">
        <v>19</v>
      </c>
      <c r="L98" s="41"/>
      <c r="M98" s="187" t="s">
        <v>19</v>
      </c>
      <c r="N98" s="188" t="s">
        <v>43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154</v>
      </c>
      <c r="AT98" s="191" t="s">
        <v>149</v>
      </c>
      <c r="AU98" s="191" t="s">
        <v>80</v>
      </c>
      <c r="AY98" s="19" t="s">
        <v>146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80</v>
      </c>
      <c r="BK98" s="192">
        <f>ROUND(I98*H98,2)</f>
        <v>0</v>
      </c>
      <c r="BL98" s="19" t="s">
        <v>154</v>
      </c>
      <c r="BM98" s="191" t="s">
        <v>212</v>
      </c>
    </row>
    <row r="99" spans="1:65" s="12" customFormat="1" ht="25.9" customHeight="1">
      <c r="B99" s="164"/>
      <c r="C99" s="165"/>
      <c r="D99" s="166" t="s">
        <v>71</v>
      </c>
      <c r="E99" s="167" t="s">
        <v>1850</v>
      </c>
      <c r="F99" s="167" t="s">
        <v>2057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</f>
        <v>0</v>
      </c>
      <c r="Q99" s="172"/>
      <c r="R99" s="173">
        <f>R100</f>
        <v>0</v>
      </c>
      <c r="S99" s="172"/>
      <c r="T99" s="174">
        <f>T100</f>
        <v>0</v>
      </c>
      <c r="AR99" s="175" t="s">
        <v>80</v>
      </c>
      <c r="AT99" s="176" t="s">
        <v>71</v>
      </c>
      <c r="AU99" s="176" t="s">
        <v>72</v>
      </c>
      <c r="AY99" s="175" t="s">
        <v>146</v>
      </c>
      <c r="BK99" s="177">
        <f>BK100</f>
        <v>0</v>
      </c>
    </row>
    <row r="100" spans="1:65" s="2" customFormat="1" ht="16.5" customHeight="1">
      <c r="A100" s="36"/>
      <c r="B100" s="37"/>
      <c r="C100" s="180" t="s">
        <v>72</v>
      </c>
      <c r="D100" s="180" t="s">
        <v>149</v>
      </c>
      <c r="E100" s="181" t="s">
        <v>2058</v>
      </c>
      <c r="F100" s="182" t="s">
        <v>2344</v>
      </c>
      <c r="G100" s="183" t="s">
        <v>1801</v>
      </c>
      <c r="H100" s="184">
        <v>1</v>
      </c>
      <c r="I100" s="185"/>
      <c r="J100" s="186">
        <f>ROUND(I100*H100,2)</f>
        <v>0</v>
      </c>
      <c r="K100" s="182" t="s">
        <v>19</v>
      </c>
      <c r="L100" s="41"/>
      <c r="M100" s="187" t="s">
        <v>19</v>
      </c>
      <c r="N100" s="188" t="s">
        <v>43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80</v>
      </c>
      <c r="AY100" s="19" t="s">
        <v>146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154</v>
      </c>
      <c r="BM100" s="191" t="s">
        <v>8</v>
      </c>
    </row>
    <row r="101" spans="1:65" s="12" customFormat="1" ht="25.9" customHeight="1">
      <c r="B101" s="164"/>
      <c r="C101" s="165"/>
      <c r="D101" s="166" t="s">
        <v>71</v>
      </c>
      <c r="E101" s="167" t="s">
        <v>1888</v>
      </c>
      <c r="F101" s="167" t="s">
        <v>2059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SUM(P102:P105)</f>
        <v>0</v>
      </c>
      <c r="Q101" s="172"/>
      <c r="R101" s="173">
        <f>SUM(R102:R105)</f>
        <v>0</v>
      </c>
      <c r="S101" s="172"/>
      <c r="T101" s="174">
        <f>SUM(T102:T105)</f>
        <v>0</v>
      </c>
      <c r="AR101" s="175" t="s">
        <v>80</v>
      </c>
      <c r="AT101" s="176" t="s">
        <v>71</v>
      </c>
      <c r="AU101" s="176" t="s">
        <v>72</v>
      </c>
      <c r="AY101" s="175" t="s">
        <v>146</v>
      </c>
      <c r="BK101" s="177">
        <f>SUM(BK102:BK105)</f>
        <v>0</v>
      </c>
    </row>
    <row r="102" spans="1:65" s="2" customFormat="1" ht="16.5" customHeight="1">
      <c r="A102" s="36"/>
      <c r="B102" s="37"/>
      <c r="C102" s="180" t="s">
        <v>72</v>
      </c>
      <c r="D102" s="180" t="s">
        <v>149</v>
      </c>
      <c r="E102" s="181" t="s">
        <v>2060</v>
      </c>
      <c r="F102" s="182" t="s">
        <v>2061</v>
      </c>
      <c r="G102" s="183" t="s">
        <v>1144</v>
      </c>
      <c r="H102" s="184">
        <v>1</v>
      </c>
      <c r="I102" s="185"/>
      <c r="J102" s="186">
        <f>ROUND(I102*H102,2)</f>
        <v>0</v>
      </c>
      <c r="K102" s="182" t="s">
        <v>19</v>
      </c>
      <c r="L102" s="41"/>
      <c r="M102" s="187" t="s">
        <v>19</v>
      </c>
      <c r="N102" s="188" t="s">
        <v>43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154</v>
      </c>
      <c r="AT102" s="191" t="s">
        <v>149</v>
      </c>
      <c r="AU102" s="191" t="s">
        <v>80</v>
      </c>
      <c r="AY102" s="19" t="s">
        <v>146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80</v>
      </c>
      <c r="BK102" s="192">
        <f>ROUND(I102*H102,2)</f>
        <v>0</v>
      </c>
      <c r="BL102" s="19" t="s">
        <v>154</v>
      </c>
      <c r="BM102" s="191" t="s">
        <v>236</v>
      </c>
    </row>
    <row r="103" spans="1:65" s="2" customFormat="1" ht="16.5" customHeight="1">
      <c r="A103" s="36"/>
      <c r="B103" s="37"/>
      <c r="C103" s="180" t="s">
        <v>72</v>
      </c>
      <c r="D103" s="180" t="s">
        <v>149</v>
      </c>
      <c r="E103" s="181" t="s">
        <v>2062</v>
      </c>
      <c r="F103" s="182" t="s">
        <v>2063</v>
      </c>
      <c r="G103" s="183" t="s">
        <v>1144</v>
      </c>
      <c r="H103" s="184">
        <v>1</v>
      </c>
      <c r="I103" s="185"/>
      <c r="J103" s="186">
        <f>ROUND(I103*H103,2)</f>
        <v>0</v>
      </c>
      <c r="K103" s="182" t="s">
        <v>19</v>
      </c>
      <c r="L103" s="41"/>
      <c r="M103" s="187" t="s">
        <v>19</v>
      </c>
      <c r="N103" s="188" t="s">
        <v>43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80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154</v>
      </c>
      <c r="BM103" s="191" t="s">
        <v>248</v>
      </c>
    </row>
    <row r="104" spans="1:65" s="2" customFormat="1" ht="16.5" customHeight="1">
      <c r="A104" s="36"/>
      <c r="B104" s="37"/>
      <c r="C104" s="180" t="s">
        <v>72</v>
      </c>
      <c r="D104" s="180" t="s">
        <v>149</v>
      </c>
      <c r="E104" s="181" t="s">
        <v>2064</v>
      </c>
      <c r="F104" s="182" t="s">
        <v>2065</v>
      </c>
      <c r="G104" s="183" t="s">
        <v>1144</v>
      </c>
      <c r="H104" s="184">
        <v>1</v>
      </c>
      <c r="I104" s="185"/>
      <c r="J104" s="186">
        <f>ROUND(I104*H104,2)</f>
        <v>0</v>
      </c>
      <c r="K104" s="182" t="s">
        <v>19</v>
      </c>
      <c r="L104" s="41"/>
      <c r="M104" s="187" t="s">
        <v>19</v>
      </c>
      <c r="N104" s="188" t="s">
        <v>43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154</v>
      </c>
      <c r="AT104" s="191" t="s">
        <v>149</v>
      </c>
      <c r="AU104" s="191" t="s">
        <v>80</v>
      </c>
      <c r="AY104" s="19" t="s">
        <v>146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80</v>
      </c>
      <c r="BK104" s="192">
        <f>ROUND(I104*H104,2)</f>
        <v>0</v>
      </c>
      <c r="BL104" s="19" t="s">
        <v>154</v>
      </c>
      <c r="BM104" s="191" t="s">
        <v>264</v>
      </c>
    </row>
    <row r="105" spans="1:65" s="2" customFormat="1" ht="16.5" customHeight="1">
      <c r="A105" s="36"/>
      <c r="B105" s="37"/>
      <c r="C105" s="180" t="s">
        <v>72</v>
      </c>
      <c r="D105" s="180" t="s">
        <v>149</v>
      </c>
      <c r="E105" s="181" t="s">
        <v>2066</v>
      </c>
      <c r="F105" s="182" t="s">
        <v>2067</v>
      </c>
      <c r="G105" s="183" t="s">
        <v>1144</v>
      </c>
      <c r="H105" s="184">
        <v>1</v>
      </c>
      <c r="I105" s="185"/>
      <c r="J105" s="186">
        <f>ROUND(I105*H105,2)</f>
        <v>0</v>
      </c>
      <c r="K105" s="182" t="s">
        <v>19</v>
      </c>
      <c r="L105" s="41"/>
      <c r="M105" s="187" t="s">
        <v>19</v>
      </c>
      <c r="N105" s="188" t="s">
        <v>43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154</v>
      </c>
      <c r="AT105" s="191" t="s">
        <v>149</v>
      </c>
      <c r="AU105" s="191" t="s">
        <v>80</v>
      </c>
      <c r="AY105" s="19" t="s">
        <v>146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154</v>
      </c>
      <c r="BM105" s="191" t="s">
        <v>278</v>
      </c>
    </row>
    <row r="106" spans="1:65" s="12" customFormat="1" ht="25.9" customHeight="1">
      <c r="B106" s="164"/>
      <c r="C106" s="165"/>
      <c r="D106" s="166" t="s">
        <v>71</v>
      </c>
      <c r="E106" s="167" t="s">
        <v>1916</v>
      </c>
      <c r="F106" s="167" t="s">
        <v>2068</v>
      </c>
      <c r="G106" s="165"/>
      <c r="H106" s="165"/>
      <c r="I106" s="168"/>
      <c r="J106" s="169">
        <f>BK106</f>
        <v>0</v>
      </c>
      <c r="K106" s="165"/>
      <c r="L106" s="170"/>
      <c r="M106" s="171"/>
      <c r="N106" s="172"/>
      <c r="O106" s="172"/>
      <c r="P106" s="173">
        <f>SUM(P107:P109)</f>
        <v>0</v>
      </c>
      <c r="Q106" s="172"/>
      <c r="R106" s="173">
        <f>SUM(R107:R109)</f>
        <v>0</v>
      </c>
      <c r="S106" s="172"/>
      <c r="T106" s="174">
        <f>SUM(T107:T109)</f>
        <v>0</v>
      </c>
      <c r="AR106" s="175" t="s">
        <v>80</v>
      </c>
      <c r="AT106" s="176" t="s">
        <v>71</v>
      </c>
      <c r="AU106" s="176" t="s">
        <v>72</v>
      </c>
      <c r="AY106" s="175" t="s">
        <v>146</v>
      </c>
      <c r="BK106" s="177">
        <f>SUM(BK107:BK109)</f>
        <v>0</v>
      </c>
    </row>
    <row r="107" spans="1:65" s="2" customFormat="1" ht="16.5" customHeight="1">
      <c r="A107" s="36"/>
      <c r="B107" s="37"/>
      <c r="C107" s="180" t="s">
        <v>72</v>
      </c>
      <c r="D107" s="180" t="s">
        <v>149</v>
      </c>
      <c r="E107" s="181" t="s">
        <v>2069</v>
      </c>
      <c r="F107" s="182" t="s">
        <v>2070</v>
      </c>
      <c r="G107" s="183" t="s">
        <v>1144</v>
      </c>
      <c r="H107" s="184">
        <v>1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43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154</v>
      </c>
      <c r="AT107" s="191" t="s">
        <v>149</v>
      </c>
      <c r="AU107" s="191" t="s">
        <v>80</v>
      </c>
      <c r="AY107" s="19" t="s">
        <v>146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154</v>
      </c>
      <c r="BM107" s="191" t="s">
        <v>290</v>
      </c>
    </row>
    <row r="108" spans="1:65" s="2" customFormat="1" ht="16.5" customHeight="1">
      <c r="A108" s="36"/>
      <c r="B108" s="37"/>
      <c r="C108" s="180" t="s">
        <v>72</v>
      </c>
      <c r="D108" s="180" t="s">
        <v>149</v>
      </c>
      <c r="E108" s="181" t="s">
        <v>2071</v>
      </c>
      <c r="F108" s="182" t="s">
        <v>2072</v>
      </c>
      <c r="G108" s="183" t="s">
        <v>1144</v>
      </c>
      <c r="H108" s="184">
        <v>1</v>
      </c>
      <c r="I108" s="185"/>
      <c r="J108" s="186">
        <f>ROUND(I108*H108,2)</f>
        <v>0</v>
      </c>
      <c r="K108" s="182" t="s">
        <v>19</v>
      </c>
      <c r="L108" s="41"/>
      <c r="M108" s="187" t="s">
        <v>19</v>
      </c>
      <c r="N108" s="188" t="s">
        <v>43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154</v>
      </c>
      <c r="AT108" s="191" t="s">
        <v>149</v>
      </c>
      <c r="AU108" s="191" t="s">
        <v>80</v>
      </c>
      <c r="AY108" s="19" t="s">
        <v>146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154</v>
      </c>
      <c r="BM108" s="191" t="s">
        <v>304</v>
      </c>
    </row>
    <row r="109" spans="1:65" s="2" customFormat="1" ht="16.5" customHeight="1">
      <c r="A109" s="36"/>
      <c r="B109" s="37"/>
      <c r="C109" s="180" t="s">
        <v>72</v>
      </c>
      <c r="D109" s="180" t="s">
        <v>149</v>
      </c>
      <c r="E109" s="181" t="s">
        <v>2073</v>
      </c>
      <c r="F109" s="182" t="s">
        <v>2074</v>
      </c>
      <c r="G109" s="183" t="s">
        <v>1144</v>
      </c>
      <c r="H109" s="184">
        <v>1</v>
      </c>
      <c r="I109" s="185"/>
      <c r="J109" s="186">
        <f>ROUND(I109*H109,2)</f>
        <v>0</v>
      </c>
      <c r="K109" s="182" t="s">
        <v>19</v>
      </c>
      <c r="L109" s="41"/>
      <c r="M109" s="187" t="s">
        <v>19</v>
      </c>
      <c r="N109" s="188" t="s">
        <v>43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154</v>
      </c>
      <c r="AT109" s="191" t="s">
        <v>149</v>
      </c>
      <c r="AU109" s="191" t="s">
        <v>80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154</v>
      </c>
      <c r="BM109" s="191" t="s">
        <v>318</v>
      </c>
    </row>
    <row r="110" spans="1:65" s="12" customFormat="1" ht="25.9" customHeight="1">
      <c r="B110" s="164"/>
      <c r="C110" s="165"/>
      <c r="D110" s="166" t="s">
        <v>71</v>
      </c>
      <c r="E110" s="167" t="s">
        <v>1937</v>
      </c>
      <c r="F110" s="167" t="s">
        <v>2075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SUM(P111:P112)</f>
        <v>0</v>
      </c>
      <c r="Q110" s="172"/>
      <c r="R110" s="173">
        <f>SUM(R111:R112)</f>
        <v>0</v>
      </c>
      <c r="S110" s="172"/>
      <c r="T110" s="174">
        <f>SUM(T111:T112)</f>
        <v>0</v>
      </c>
      <c r="AR110" s="175" t="s">
        <v>80</v>
      </c>
      <c r="AT110" s="176" t="s">
        <v>71</v>
      </c>
      <c r="AU110" s="176" t="s">
        <v>72</v>
      </c>
      <c r="AY110" s="175" t="s">
        <v>146</v>
      </c>
      <c r="BK110" s="177">
        <f>SUM(BK111:BK112)</f>
        <v>0</v>
      </c>
    </row>
    <row r="111" spans="1:65" s="2" customFormat="1" ht="16.5" customHeight="1">
      <c r="A111" s="36"/>
      <c r="B111" s="37"/>
      <c r="C111" s="180" t="s">
        <v>72</v>
      </c>
      <c r="D111" s="180" t="s">
        <v>149</v>
      </c>
      <c r="E111" s="181" t="s">
        <v>2076</v>
      </c>
      <c r="F111" s="182" t="s">
        <v>2345</v>
      </c>
      <c r="G111" s="183" t="s">
        <v>1500</v>
      </c>
      <c r="H111" s="184">
        <v>1</v>
      </c>
      <c r="I111" s="185"/>
      <c r="J111" s="186">
        <f>ROUND(I111*H111,2)</f>
        <v>0</v>
      </c>
      <c r="K111" s="182" t="s">
        <v>19</v>
      </c>
      <c r="L111" s="41"/>
      <c r="M111" s="187" t="s">
        <v>19</v>
      </c>
      <c r="N111" s="188" t="s">
        <v>43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154</v>
      </c>
      <c r="AT111" s="191" t="s">
        <v>149</v>
      </c>
      <c r="AU111" s="191" t="s">
        <v>80</v>
      </c>
      <c r="AY111" s="19" t="s">
        <v>146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80</v>
      </c>
      <c r="BK111" s="192">
        <f>ROUND(I111*H111,2)</f>
        <v>0</v>
      </c>
      <c r="BL111" s="19" t="s">
        <v>154</v>
      </c>
      <c r="BM111" s="191" t="s">
        <v>329</v>
      </c>
    </row>
    <row r="112" spans="1:65" s="2" customFormat="1" ht="16.5" customHeight="1">
      <c r="A112" s="36"/>
      <c r="B112" s="37"/>
      <c r="C112" s="180" t="s">
        <v>72</v>
      </c>
      <c r="D112" s="180" t="s">
        <v>149</v>
      </c>
      <c r="E112" s="181" t="s">
        <v>2077</v>
      </c>
      <c r="F112" s="182" t="s">
        <v>2346</v>
      </c>
      <c r="G112" s="183" t="s">
        <v>1500</v>
      </c>
      <c r="H112" s="184">
        <v>3</v>
      </c>
      <c r="I112" s="185"/>
      <c r="J112" s="186">
        <f>ROUND(I112*H112,2)</f>
        <v>0</v>
      </c>
      <c r="K112" s="182" t="s">
        <v>19</v>
      </c>
      <c r="L112" s="41"/>
      <c r="M112" s="249" t="s">
        <v>19</v>
      </c>
      <c r="N112" s="250" t="s">
        <v>43</v>
      </c>
      <c r="O112" s="224"/>
      <c r="P112" s="251">
        <f>O112*H112</f>
        <v>0</v>
      </c>
      <c r="Q112" s="251">
        <v>0</v>
      </c>
      <c r="R112" s="251">
        <f>Q112*H112</f>
        <v>0</v>
      </c>
      <c r="S112" s="251">
        <v>0</v>
      </c>
      <c r="T112" s="25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154</v>
      </c>
      <c r="AT112" s="191" t="s">
        <v>149</v>
      </c>
      <c r="AU112" s="191" t="s">
        <v>80</v>
      </c>
      <c r="AY112" s="19" t="s">
        <v>146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154</v>
      </c>
      <c r="BM112" s="191" t="s">
        <v>342</v>
      </c>
    </row>
    <row r="113" spans="1:31" s="2" customFormat="1" ht="6.95" customHeight="1">
      <c r="A113" s="36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1"/>
      <c r="M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</sheetData>
  <sheetProtection password="C75F" sheet="1" objects="1" scenarios="1" formatColumns="0" formatRows="0" autoFilter="0"/>
  <autoFilter ref="C90:K11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107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112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0" t="str">
        <f>'Rekapitulace stavby'!K6</f>
        <v>Revitalizace střechy Herálec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14" t="s">
        <v>113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2078</v>
      </c>
      <c r="F9" s="393"/>
      <c r="G9" s="393"/>
      <c r="H9" s="393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35</v>
      </c>
      <c r="G12" s="36"/>
      <c r="H12" s="36"/>
      <c r="I12" s="114" t="s">
        <v>23</v>
      </c>
      <c r="J12" s="116" t="str">
        <f>'Rekapitulace stavby'!AN8</f>
        <v>28. 11. 2024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6" t="s">
        <v>19</v>
      </c>
      <c r="F27" s="396"/>
      <c r="G27" s="396"/>
      <c r="H27" s="39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ROUND(J80,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ROUND((SUM(BE80:BE93)),  2)</f>
        <v>0</v>
      </c>
      <c r="G33" s="36"/>
      <c r="H33" s="36"/>
      <c r="I33" s="126">
        <v>0.21</v>
      </c>
      <c r="J33" s="125">
        <f>ROUND(((SUM(BE80:BE93))*I33),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ROUND((SUM(BF80:BF93)),  2)</f>
        <v>0</v>
      </c>
      <c r="G34" s="36"/>
      <c r="H34" s="36"/>
      <c r="I34" s="126">
        <v>0.12</v>
      </c>
      <c r="J34" s="125">
        <f>ROUND(((SUM(BF80:BF93))*I34),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ROUND((SUM(BG80:BG93)),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ROUND((SUM(BH80:BH93)),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ROUND((SUM(BI80:BI93)),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střechy Herálec</v>
      </c>
      <c r="F48" s="389"/>
      <c r="G48" s="389"/>
      <c r="H48" s="38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 01.4.d - VZT</v>
      </c>
      <c r="F50" s="387"/>
      <c r="G50" s="387"/>
      <c r="H50" s="38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28. 11. 2024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správa a údržba silnic Vysočiny</v>
      </c>
      <c r="G54" s="38"/>
      <c r="H54" s="38"/>
      <c r="I54" s="31" t="s">
        <v>31</v>
      </c>
      <c r="J54" s="34" t="str">
        <f>E21</f>
        <v>Fplan projekty a stavby s. r. 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116</v>
      </c>
      <c r="D57" s="139"/>
      <c r="E57" s="139"/>
      <c r="F57" s="139"/>
      <c r="G57" s="139"/>
      <c r="H57" s="139"/>
      <c r="I57" s="139"/>
      <c r="J57" s="140" t="s">
        <v>117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2"/>
      <c r="C60" s="143"/>
      <c r="D60" s="144" t="s">
        <v>2079</v>
      </c>
      <c r="E60" s="145"/>
      <c r="F60" s="145"/>
      <c r="G60" s="145"/>
      <c r="H60" s="145"/>
      <c r="I60" s="145"/>
      <c r="J60" s="146">
        <f>J81</f>
        <v>0</v>
      </c>
      <c r="K60" s="143"/>
      <c r="L60" s="147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131</v>
      </c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88" t="str">
        <f>E7</f>
        <v>Revitalizace střechy Herálec</v>
      </c>
      <c r="F70" s="389"/>
      <c r="G70" s="389"/>
      <c r="H70" s="389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113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9" t="str">
        <f>E9</f>
        <v>SO 01.4.d - VZT</v>
      </c>
      <c r="F72" s="387"/>
      <c r="G72" s="387"/>
      <c r="H72" s="387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31" t="s">
        <v>23</v>
      </c>
      <c r="J74" s="61" t="str">
        <f>IF(J12="","",J12)</f>
        <v>28. 11. 2024</v>
      </c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25.7" customHeight="1">
      <c r="A76" s="36"/>
      <c r="B76" s="37"/>
      <c r="C76" s="31" t="s">
        <v>25</v>
      </c>
      <c r="D76" s="38"/>
      <c r="E76" s="38"/>
      <c r="F76" s="29" t="str">
        <f>E15</f>
        <v>Krajská správa a údržba silnic Vysočiny</v>
      </c>
      <c r="G76" s="38"/>
      <c r="H76" s="38"/>
      <c r="I76" s="31" t="s">
        <v>31</v>
      </c>
      <c r="J76" s="34" t="str">
        <f>E21</f>
        <v>Fplan projekty a stavby s. r. o.</v>
      </c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29</v>
      </c>
      <c r="D77" s="38"/>
      <c r="E77" s="38"/>
      <c r="F77" s="29" t="str">
        <f>IF(E18="","",E18)</f>
        <v>Vyplň údaj</v>
      </c>
      <c r="G77" s="38"/>
      <c r="H77" s="38"/>
      <c r="I77" s="31" t="s">
        <v>34</v>
      </c>
      <c r="J77" s="34" t="str">
        <f>E24</f>
        <v xml:space="preserve"> </v>
      </c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53"/>
      <c r="B79" s="154"/>
      <c r="C79" s="155" t="s">
        <v>132</v>
      </c>
      <c r="D79" s="156" t="s">
        <v>57</v>
      </c>
      <c r="E79" s="156" t="s">
        <v>53</v>
      </c>
      <c r="F79" s="156" t="s">
        <v>54</v>
      </c>
      <c r="G79" s="156" t="s">
        <v>133</v>
      </c>
      <c r="H79" s="156" t="s">
        <v>134</v>
      </c>
      <c r="I79" s="156" t="s">
        <v>135</v>
      </c>
      <c r="J79" s="156" t="s">
        <v>117</v>
      </c>
      <c r="K79" s="157" t="s">
        <v>136</v>
      </c>
      <c r="L79" s="158"/>
      <c r="M79" s="70" t="s">
        <v>19</v>
      </c>
      <c r="N79" s="71" t="s">
        <v>42</v>
      </c>
      <c r="O79" s="71" t="s">
        <v>137</v>
      </c>
      <c r="P79" s="71" t="s">
        <v>138</v>
      </c>
      <c r="Q79" s="71" t="s">
        <v>139</v>
      </c>
      <c r="R79" s="71" t="s">
        <v>140</v>
      </c>
      <c r="S79" s="71" t="s">
        <v>141</v>
      </c>
      <c r="T79" s="72" t="s">
        <v>142</v>
      </c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</row>
    <row r="80" spans="1:63" s="2" customFormat="1" ht="22.9" customHeight="1">
      <c r="A80" s="36"/>
      <c r="B80" s="37"/>
      <c r="C80" s="77" t="s">
        <v>143</v>
      </c>
      <c r="D80" s="38"/>
      <c r="E80" s="38"/>
      <c r="F80" s="38"/>
      <c r="G80" s="38"/>
      <c r="H80" s="38"/>
      <c r="I80" s="38"/>
      <c r="J80" s="159">
        <f>BK80</f>
        <v>0</v>
      </c>
      <c r="K80" s="38"/>
      <c r="L80" s="41"/>
      <c r="M80" s="73"/>
      <c r="N80" s="160"/>
      <c r="O80" s="74"/>
      <c r="P80" s="161">
        <f>P81</f>
        <v>0</v>
      </c>
      <c r="Q80" s="74"/>
      <c r="R80" s="161">
        <f>R81</f>
        <v>0</v>
      </c>
      <c r="S80" s="74"/>
      <c r="T80" s="162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71</v>
      </c>
      <c r="AU80" s="19" t="s">
        <v>118</v>
      </c>
      <c r="BK80" s="163">
        <f>BK81</f>
        <v>0</v>
      </c>
    </row>
    <row r="81" spans="1:65" s="12" customFormat="1" ht="25.9" customHeight="1">
      <c r="B81" s="164"/>
      <c r="C81" s="165"/>
      <c r="D81" s="166" t="s">
        <v>71</v>
      </c>
      <c r="E81" s="167" t="s">
        <v>1793</v>
      </c>
      <c r="F81" s="167" t="s">
        <v>2080</v>
      </c>
      <c r="G81" s="165"/>
      <c r="H81" s="165"/>
      <c r="I81" s="168"/>
      <c r="J81" s="169">
        <f>BK81</f>
        <v>0</v>
      </c>
      <c r="K81" s="165"/>
      <c r="L81" s="170"/>
      <c r="M81" s="171"/>
      <c r="N81" s="172"/>
      <c r="O81" s="172"/>
      <c r="P81" s="173">
        <f>SUM(P82:P93)</f>
        <v>0</v>
      </c>
      <c r="Q81" s="172"/>
      <c r="R81" s="173">
        <f>SUM(R82:R93)</f>
        <v>0</v>
      </c>
      <c r="S81" s="172"/>
      <c r="T81" s="174">
        <f>SUM(T82:T93)</f>
        <v>0</v>
      </c>
      <c r="AR81" s="175" t="s">
        <v>80</v>
      </c>
      <c r="AT81" s="176" t="s">
        <v>71</v>
      </c>
      <c r="AU81" s="176" t="s">
        <v>72</v>
      </c>
      <c r="AY81" s="175" t="s">
        <v>146</v>
      </c>
      <c r="BK81" s="177">
        <f>SUM(BK82:BK93)</f>
        <v>0</v>
      </c>
    </row>
    <row r="82" spans="1:65" s="2" customFormat="1" ht="16.5" customHeight="1">
      <c r="A82" s="36"/>
      <c r="B82" s="37"/>
      <c r="C82" s="180" t="s">
        <v>72</v>
      </c>
      <c r="D82" s="180" t="s">
        <v>149</v>
      </c>
      <c r="E82" s="181" t="s">
        <v>2081</v>
      </c>
      <c r="F82" s="182" t="s">
        <v>2082</v>
      </c>
      <c r="G82" s="183" t="s">
        <v>1801</v>
      </c>
      <c r="H82" s="184">
        <v>1</v>
      </c>
      <c r="I82" s="185"/>
      <c r="J82" s="186">
        <f t="shared" ref="J82:J93" si="0">ROUND(I82*H82,2)</f>
        <v>0</v>
      </c>
      <c r="K82" s="182" t="s">
        <v>2083</v>
      </c>
      <c r="L82" s="41"/>
      <c r="M82" s="187" t="s">
        <v>19</v>
      </c>
      <c r="N82" s="188" t="s">
        <v>43</v>
      </c>
      <c r="O82" s="66"/>
      <c r="P82" s="189">
        <f t="shared" ref="P82:P93" si="1">O82*H82</f>
        <v>0</v>
      </c>
      <c r="Q82" s="189">
        <v>0</v>
      </c>
      <c r="R82" s="189">
        <f t="shared" ref="R82:R93" si="2">Q82*H82</f>
        <v>0</v>
      </c>
      <c r="S82" s="189">
        <v>0</v>
      </c>
      <c r="T82" s="190">
        <f t="shared" ref="T82:T93" si="3"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1" t="s">
        <v>154</v>
      </c>
      <c r="AT82" s="191" t="s">
        <v>149</v>
      </c>
      <c r="AU82" s="191" t="s">
        <v>80</v>
      </c>
      <c r="AY82" s="19" t="s">
        <v>146</v>
      </c>
      <c r="BE82" s="192">
        <f t="shared" ref="BE82:BE93" si="4">IF(N82="základní",J82,0)</f>
        <v>0</v>
      </c>
      <c r="BF82" s="192">
        <f t="shared" ref="BF82:BF93" si="5">IF(N82="snížená",J82,0)</f>
        <v>0</v>
      </c>
      <c r="BG82" s="192">
        <f t="shared" ref="BG82:BG93" si="6">IF(N82="zákl. přenesená",J82,0)</f>
        <v>0</v>
      </c>
      <c r="BH82" s="192">
        <f t="shared" ref="BH82:BH93" si="7">IF(N82="sníž. přenesená",J82,0)</f>
        <v>0</v>
      </c>
      <c r="BI82" s="192">
        <f t="shared" ref="BI82:BI93" si="8">IF(N82="nulová",J82,0)</f>
        <v>0</v>
      </c>
      <c r="BJ82" s="19" t="s">
        <v>80</v>
      </c>
      <c r="BK82" s="192">
        <f t="shared" ref="BK82:BK93" si="9">ROUND(I82*H82,2)</f>
        <v>0</v>
      </c>
      <c r="BL82" s="19" t="s">
        <v>154</v>
      </c>
      <c r="BM82" s="191" t="s">
        <v>82</v>
      </c>
    </row>
    <row r="83" spans="1:65" s="2" customFormat="1" ht="16.5" customHeight="1">
      <c r="A83" s="36"/>
      <c r="B83" s="37"/>
      <c r="C83" s="180" t="s">
        <v>72</v>
      </c>
      <c r="D83" s="180" t="s">
        <v>149</v>
      </c>
      <c r="E83" s="181" t="s">
        <v>2084</v>
      </c>
      <c r="F83" s="182" t="s">
        <v>2085</v>
      </c>
      <c r="G83" s="183" t="s">
        <v>1801</v>
      </c>
      <c r="H83" s="184">
        <v>1</v>
      </c>
      <c r="I83" s="185"/>
      <c r="J83" s="186">
        <f t="shared" si="0"/>
        <v>0</v>
      </c>
      <c r="K83" s="182" t="s">
        <v>2083</v>
      </c>
      <c r="L83" s="41"/>
      <c r="M83" s="187" t="s">
        <v>19</v>
      </c>
      <c r="N83" s="188" t="s">
        <v>43</v>
      </c>
      <c r="O83" s="66"/>
      <c r="P83" s="189">
        <f t="shared" si="1"/>
        <v>0</v>
      </c>
      <c r="Q83" s="189">
        <v>0</v>
      </c>
      <c r="R83" s="189">
        <f t="shared" si="2"/>
        <v>0</v>
      </c>
      <c r="S83" s="189">
        <v>0</v>
      </c>
      <c r="T83" s="190">
        <f t="shared" si="3"/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1" t="s">
        <v>154</v>
      </c>
      <c r="AT83" s="191" t="s">
        <v>149</v>
      </c>
      <c r="AU83" s="191" t="s">
        <v>80</v>
      </c>
      <c r="AY83" s="19" t="s">
        <v>146</v>
      </c>
      <c r="BE83" s="192">
        <f t="shared" si="4"/>
        <v>0</v>
      </c>
      <c r="BF83" s="192">
        <f t="shared" si="5"/>
        <v>0</v>
      </c>
      <c r="BG83" s="192">
        <f t="shared" si="6"/>
        <v>0</v>
      </c>
      <c r="BH83" s="192">
        <f t="shared" si="7"/>
        <v>0</v>
      </c>
      <c r="BI83" s="192">
        <f t="shared" si="8"/>
        <v>0</v>
      </c>
      <c r="BJ83" s="19" t="s">
        <v>80</v>
      </c>
      <c r="BK83" s="192">
        <f t="shared" si="9"/>
        <v>0</v>
      </c>
      <c r="BL83" s="19" t="s">
        <v>154</v>
      </c>
      <c r="BM83" s="191" t="s">
        <v>154</v>
      </c>
    </row>
    <row r="84" spans="1:65" s="2" customFormat="1" ht="16.5" customHeight="1">
      <c r="A84" s="36"/>
      <c r="B84" s="37"/>
      <c r="C84" s="180" t="s">
        <v>72</v>
      </c>
      <c r="D84" s="180" t="s">
        <v>149</v>
      </c>
      <c r="E84" s="181" t="s">
        <v>2086</v>
      </c>
      <c r="F84" s="182" t="s">
        <v>2087</v>
      </c>
      <c r="G84" s="183" t="s">
        <v>1801</v>
      </c>
      <c r="H84" s="184">
        <v>1</v>
      </c>
      <c r="I84" s="185"/>
      <c r="J84" s="186">
        <f t="shared" si="0"/>
        <v>0</v>
      </c>
      <c r="K84" s="182" t="s">
        <v>2083</v>
      </c>
      <c r="L84" s="41"/>
      <c r="M84" s="187" t="s">
        <v>19</v>
      </c>
      <c r="N84" s="188" t="s">
        <v>43</v>
      </c>
      <c r="O84" s="66"/>
      <c r="P84" s="189">
        <f t="shared" si="1"/>
        <v>0</v>
      </c>
      <c r="Q84" s="189">
        <v>0</v>
      </c>
      <c r="R84" s="189">
        <f t="shared" si="2"/>
        <v>0</v>
      </c>
      <c r="S84" s="189">
        <v>0</v>
      </c>
      <c r="T84" s="190">
        <f t="shared" si="3"/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1" t="s">
        <v>154</v>
      </c>
      <c r="AT84" s="191" t="s">
        <v>149</v>
      </c>
      <c r="AU84" s="191" t="s">
        <v>80</v>
      </c>
      <c r="AY84" s="19" t="s">
        <v>146</v>
      </c>
      <c r="BE84" s="192">
        <f t="shared" si="4"/>
        <v>0</v>
      </c>
      <c r="BF84" s="192">
        <f t="shared" si="5"/>
        <v>0</v>
      </c>
      <c r="BG84" s="192">
        <f t="shared" si="6"/>
        <v>0</v>
      </c>
      <c r="BH84" s="192">
        <f t="shared" si="7"/>
        <v>0</v>
      </c>
      <c r="BI84" s="192">
        <f t="shared" si="8"/>
        <v>0</v>
      </c>
      <c r="BJ84" s="19" t="s">
        <v>80</v>
      </c>
      <c r="BK84" s="192">
        <f t="shared" si="9"/>
        <v>0</v>
      </c>
      <c r="BL84" s="19" t="s">
        <v>154</v>
      </c>
      <c r="BM84" s="191" t="s">
        <v>147</v>
      </c>
    </row>
    <row r="85" spans="1:65" s="2" customFormat="1" ht="16.5" customHeight="1">
      <c r="A85" s="36"/>
      <c r="B85" s="37"/>
      <c r="C85" s="180" t="s">
        <v>72</v>
      </c>
      <c r="D85" s="180" t="s">
        <v>149</v>
      </c>
      <c r="E85" s="181" t="s">
        <v>2088</v>
      </c>
      <c r="F85" s="182" t="s">
        <v>2089</v>
      </c>
      <c r="G85" s="183" t="s">
        <v>1801</v>
      </c>
      <c r="H85" s="184">
        <v>1</v>
      </c>
      <c r="I85" s="185"/>
      <c r="J85" s="186">
        <f t="shared" si="0"/>
        <v>0</v>
      </c>
      <c r="K85" s="182" t="s">
        <v>2083</v>
      </c>
      <c r="L85" s="41"/>
      <c r="M85" s="187" t="s">
        <v>19</v>
      </c>
      <c r="N85" s="188" t="s">
        <v>43</v>
      </c>
      <c r="O85" s="66"/>
      <c r="P85" s="189">
        <f t="shared" si="1"/>
        <v>0</v>
      </c>
      <c r="Q85" s="189">
        <v>0</v>
      </c>
      <c r="R85" s="189">
        <f t="shared" si="2"/>
        <v>0</v>
      </c>
      <c r="S85" s="189">
        <v>0</v>
      </c>
      <c r="T85" s="190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154</v>
      </c>
      <c r="AT85" s="191" t="s">
        <v>149</v>
      </c>
      <c r="AU85" s="191" t="s">
        <v>80</v>
      </c>
      <c r="AY85" s="19" t="s">
        <v>146</v>
      </c>
      <c r="BE85" s="192">
        <f t="shared" si="4"/>
        <v>0</v>
      </c>
      <c r="BF85" s="192">
        <f t="shared" si="5"/>
        <v>0</v>
      </c>
      <c r="BG85" s="192">
        <f t="shared" si="6"/>
        <v>0</v>
      </c>
      <c r="BH85" s="192">
        <f t="shared" si="7"/>
        <v>0</v>
      </c>
      <c r="BI85" s="192">
        <f t="shared" si="8"/>
        <v>0</v>
      </c>
      <c r="BJ85" s="19" t="s">
        <v>80</v>
      </c>
      <c r="BK85" s="192">
        <f t="shared" si="9"/>
        <v>0</v>
      </c>
      <c r="BL85" s="19" t="s">
        <v>154</v>
      </c>
      <c r="BM85" s="191" t="s">
        <v>201</v>
      </c>
    </row>
    <row r="86" spans="1:65" s="2" customFormat="1" ht="24.2" customHeight="1">
      <c r="A86" s="36"/>
      <c r="B86" s="37"/>
      <c r="C86" s="180" t="s">
        <v>72</v>
      </c>
      <c r="D86" s="180" t="s">
        <v>149</v>
      </c>
      <c r="E86" s="181" t="s">
        <v>2090</v>
      </c>
      <c r="F86" s="182" t="s">
        <v>2091</v>
      </c>
      <c r="G86" s="183" t="s">
        <v>1801</v>
      </c>
      <c r="H86" s="184">
        <v>1</v>
      </c>
      <c r="I86" s="185"/>
      <c r="J86" s="186">
        <f t="shared" si="0"/>
        <v>0</v>
      </c>
      <c r="K86" s="182" t="s">
        <v>2083</v>
      </c>
      <c r="L86" s="41"/>
      <c r="M86" s="187" t="s">
        <v>19</v>
      </c>
      <c r="N86" s="188" t="s">
        <v>43</v>
      </c>
      <c r="O86" s="66"/>
      <c r="P86" s="189">
        <f t="shared" si="1"/>
        <v>0</v>
      </c>
      <c r="Q86" s="189">
        <v>0</v>
      </c>
      <c r="R86" s="189">
        <f t="shared" si="2"/>
        <v>0</v>
      </c>
      <c r="S86" s="189">
        <v>0</v>
      </c>
      <c r="T86" s="190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1" t="s">
        <v>154</v>
      </c>
      <c r="AT86" s="191" t="s">
        <v>149</v>
      </c>
      <c r="AU86" s="191" t="s">
        <v>80</v>
      </c>
      <c r="AY86" s="19" t="s">
        <v>146</v>
      </c>
      <c r="BE86" s="192">
        <f t="shared" si="4"/>
        <v>0</v>
      </c>
      <c r="BF86" s="192">
        <f t="shared" si="5"/>
        <v>0</v>
      </c>
      <c r="BG86" s="192">
        <f t="shared" si="6"/>
        <v>0</v>
      </c>
      <c r="BH86" s="192">
        <f t="shared" si="7"/>
        <v>0</v>
      </c>
      <c r="BI86" s="192">
        <f t="shared" si="8"/>
        <v>0</v>
      </c>
      <c r="BJ86" s="19" t="s">
        <v>80</v>
      </c>
      <c r="BK86" s="192">
        <f t="shared" si="9"/>
        <v>0</v>
      </c>
      <c r="BL86" s="19" t="s">
        <v>154</v>
      </c>
      <c r="BM86" s="191" t="s">
        <v>212</v>
      </c>
    </row>
    <row r="87" spans="1:65" s="2" customFormat="1" ht="16.5" customHeight="1">
      <c r="A87" s="36"/>
      <c r="B87" s="37"/>
      <c r="C87" s="180" t="s">
        <v>72</v>
      </c>
      <c r="D87" s="180" t="s">
        <v>149</v>
      </c>
      <c r="E87" s="181" t="s">
        <v>2092</v>
      </c>
      <c r="F87" s="182" t="s">
        <v>2093</v>
      </c>
      <c r="G87" s="183" t="s">
        <v>1801</v>
      </c>
      <c r="H87" s="184">
        <v>1</v>
      </c>
      <c r="I87" s="185"/>
      <c r="J87" s="186">
        <f t="shared" si="0"/>
        <v>0</v>
      </c>
      <c r="K87" s="182" t="s">
        <v>2083</v>
      </c>
      <c r="L87" s="41"/>
      <c r="M87" s="187" t="s">
        <v>19</v>
      </c>
      <c r="N87" s="188" t="s">
        <v>43</v>
      </c>
      <c r="O87" s="66"/>
      <c r="P87" s="189">
        <f t="shared" si="1"/>
        <v>0</v>
      </c>
      <c r="Q87" s="189">
        <v>0</v>
      </c>
      <c r="R87" s="189">
        <f t="shared" si="2"/>
        <v>0</v>
      </c>
      <c r="S87" s="189">
        <v>0</v>
      </c>
      <c r="T87" s="190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154</v>
      </c>
      <c r="AT87" s="191" t="s">
        <v>149</v>
      </c>
      <c r="AU87" s="191" t="s">
        <v>80</v>
      </c>
      <c r="AY87" s="19" t="s">
        <v>146</v>
      </c>
      <c r="BE87" s="192">
        <f t="shared" si="4"/>
        <v>0</v>
      </c>
      <c r="BF87" s="192">
        <f t="shared" si="5"/>
        <v>0</v>
      </c>
      <c r="BG87" s="192">
        <f t="shared" si="6"/>
        <v>0</v>
      </c>
      <c r="BH87" s="192">
        <f t="shared" si="7"/>
        <v>0</v>
      </c>
      <c r="BI87" s="192">
        <f t="shared" si="8"/>
        <v>0</v>
      </c>
      <c r="BJ87" s="19" t="s">
        <v>80</v>
      </c>
      <c r="BK87" s="192">
        <f t="shared" si="9"/>
        <v>0</v>
      </c>
      <c r="BL87" s="19" t="s">
        <v>154</v>
      </c>
      <c r="BM87" s="191" t="s">
        <v>8</v>
      </c>
    </row>
    <row r="88" spans="1:65" s="2" customFormat="1" ht="16.5" customHeight="1">
      <c r="A88" s="36"/>
      <c r="B88" s="37"/>
      <c r="C88" s="180" t="s">
        <v>72</v>
      </c>
      <c r="D88" s="180" t="s">
        <v>149</v>
      </c>
      <c r="E88" s="181" t="s">
        <v>2094</v>
      </c>
      <c r="F88" s="182" t="s">
        <v>2095</v>
      </c>
      <c r="G88" s="183" t="s">
        <v>1801</v>
      </c>
      <c r="H88" s="184">
        <v>1</v>
      </c>
      <c r="I88" s="185"/>
      <c r="J88" s="186">
        <f t="shared" si="0"/>
        <v>0</v>
      </c>
      <c r="K88" s="182" t="s">
        <v>2083</v>
      </c>
      <c r="L88" s="41"/>
      <c r="M88" s="187" t="s">
        <v>19</v>
      </c>
      <c r="N88" s="188" t="s">
        <v>43</v>
      </c>
      <c r="O88" s="66"/>
      <c r="P88" s="189">
        <f t="shared" si="1"/>
        <v>0</v>
      </c>
      <c r="Q88" s="189">
        <v>0</v>
      </c>
      <c r="R88" s="189">
        <f t="shared" si="2"/>
        <v>0</v>
      </c>
      <c r="S88" s="189">
        <v>0</v>
      </c>
      <c r="T88" s="190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1" t="s">
        <v>154</v>
      </c>
      <c r="AT88" s="191" t="s">
        <v>149</v>
      </c>
      <c r="AU88" s="191" t="s">
        <v>80</v>
      </c>
      <c r="AY88" s="19" t="s">
        <v>146</v>
      </c>
      <c r="BE88" s="192">
        <f t="shared" si="4"/>
        <v>0</v>
      </c>
      <c r="BF88" s="192">
        <f t="shared" si="5"/>
        <v>0</v>
      </c>
      <c r="BG88" s="192">
        <f t="shared" si="6"/>
        <v>0</v>
      </c>
      <c r="BH88" s="192">
        <f t="shared" si="7"/>
        <v>0</v>
      </c>
      <c r="BI88" s="192">
        <f t="shared" si="8"/>
        <v>0</v>
      </c>
      <c r="BJ88" s="19" t="s">
        <v>80</v>
      </c>
      <c r="BK88" s="192">
        <f t="shared" si="9"/>
        <v>0</v>
      </c>
      <c r="BL88" s="19" t="s">
        <v>154</v>
      </c>
      <c r="BM88" s="191" t="s">
        <v>236</v>
      </c>
    </row>
    <row r="89" spans="1:65" s="2" customFormat="1" ht="16.5" customHeight="1">
      <c r="A89" s="36"/>
      <c r="B89" s="37"/>
      <c r="C89" s="180" t="s">
        <v>72</v>
      </c>
      <c r="D89" s="180" t="s">
        <v>149</v>
      </c>
      <c r="E89" s="181" t="s">
        <v>2096</v>
      </c>
      <c r="F89" s="182" t="s">
        <v>2097</v>
      </c>
      <c r="G89" s="183" t="s">
        <v>1801</v>
      </c>
      <c r="H89" s="184">
        <v>3</v>
      </c>
      <c r="I89" s="185"/>
      <c r="J89" s="186">
        <f t="shared" si="0"/>
        <v>0</v>
      </c>
      <c r="K89" s="182" t="s">
        <v>2083</v>
      </c>
      <c r="L89" s="41"/>
      <c r="M89" s="187" t="s">
        <v>19</v>
      </c>
      <c r="N89" s="188" t="s">
        <v>43</v>
      </c>
      <c r="O89" s="66"/>
      <c r="P89" s="189">
        <f t="shared" si="1"/>
        <v>0</v>
      </c>
      <c r="Q89" s="189">
        <v>0</v>
      </c>
      <c r="R89" s="189">
        <f t="shared" si="2"/>
        <v>0</v>
      </c>
      <c r="S89" s="189">
        <v>0</v>
      </c>
      <c r="T89" s="190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154</v>
      </c>
      <c r="AT89" s="191" t="s">
        <v>149</v>
      </c>
      <c r="AU89" s="191" t="s">
        <v>80</v>
      </c>
      <c r="AY89" s="19" t="s">
        <v>146</v>
      </c>
      <c r="BE89" s="192">
        <f t="shared" si="4"/>
        <v>0</v>
      </c>
      <c r="BF89" s="192">
        <f t="shared" si="5"/>
        <v>0</v>
      </c>
      <c r="BG89" s="192">
        <f t="shared" si="6"/>
        <v>0</v>
      </c>
      <c r="BH89" s="192">
        <f t="shared" si="7"/>
        <v>0</v>
      </c>
      <c r="BI89" s="192">
        <f t="shared" si="8"/>
        <v>0</v>
      </c>
      <c r="BJ89" s="19" t="s">
        <v>80</v>
      </c>
      <c r="BK89" s="192">
        <f t="shared" si="9"/>
        <v>0</v>
      </c>
      <c r="BL89" s="19" t="s">
        <v>154</v>
      </c>
      <c r="BM89" s="191" t="s">
        <v>248</v>
      </c>
    </row>
    <row r="90" spans="1:65" s="2" customFormat="1" ht="16.5" customHeight="1">
      <c r="A90" s="36"/>
      <c r="B90" s="37"/>
      <c r="C90" s="180" t="s">
        <v>72</v>
      </c>
      <c r="D90" s="180" t="s">
        <v>149</v>
      </c>
      <c r="E90" s="181" t="s">
        <v>2098</v>
      </c>
      <c r="F90" s="182" t="s">
        <v>2099</v>
      </c>
      <c r="G90" s="183" t="s">
        <v>1801</v>
      </c>
      <c r="H90" s="184">
        <v>1</v>
      </c>
      <c r="I90" s="185"/>
      <c r="J90" s="186">
        <f t="shared" si="0"/>
        <v>0</v>
      </c>
      <c r="K90" s="182" t="s">
        <v>2083</v>
      </c>
      <c r="L90" s="41"/>
      <c r="M90" s="187" t="s">
        <v>19</v>
      </c>
      <c r="N90" s="188" t="s">
        <v>43</v>
      </c>
      <c r="O90" s="66"/>
      <c r="P90" s="189">
        <f t="shared" si="1"/>
        <v>0</v>
      </c>
      <c r="Q90" s="189">
        <v>0</v>
      </c>
      <c r="R90" s="189">
        <f t="shared" si="2"/>
        <v>0</v>
      </c>
      <c r="S90" s="189">
        <v>0</v>
      </c>
      <c r="T90" s="190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154</v>
      </c>
      <c r="AT90" s="191" t="s">
        <v>149</v>
      </c>
      <c r="AU90" s="191" t="s">
        <v>80</v>
      </c>
      <c r="AY90" s="19" t="s">
        <v>146</v>
      </c>
      <c r="BE90" s="192">
        <f t="shared" si="4"/>
        <v>0</v>
      </c>
      <c r="BF90" s="192">
        <f t="shared" si="5"/>
        <v>0</v>
      </c>
      <c r="BG90" s="192">
        <f t="shared" si="6"/>
        <v>0</v>
      </c>
      <c r="BH90" s="192">
        <f t="shared" si="7"/>
        <v>0</v>
      </c>
      <c r="BI90" s="192">
        <f t="shared" si="8"/>
        <v>0</v>
      </c>
      <c r="BJ90" s="19" t="s">
        <v>80</v>
      </c>
      <c r="BK90" s="192">
        <f t="shared" si="9"/>
        <v>0</v>
      </c>
      <c r="BL90" s="19" t="s">
        <v>154</v>
      </c>
      <c r="BM90" s="191" t="s">
        <v>264</v>
      </c>
    </row>
    <row r="91" spans="1:65" s="2" customFormat="1" ht="16.5" customHeight="1">
      <c r="A91" s="36"/>
      <c r="B91" s="37"/>
      <c r="C91" s="180" t="s">
        <v>72</v>
      </c>
      <c r="D91" s="180" t="s">
        <v>149</v>
      </c>
      <c r="E91" s="181" t="s">
        <v>2100</v>
      </c>
      <c r="F91" s="182" t="s">
        <v>2101</v>
      </c>
      <c r="G91" s="183" t="s">
        <v>1801</v>
      </c>
      <c r="H91" s="184">
        <v>3</v>
      </c>
      <c r="I91" s="185"/>
      <c r="J91" s="186">
        <f t="shared" si="0"/>
        <v>0</v>
      </c>
      <c r="K91" s="182" t="s">
        <v>2083</v>
      </c>
      <c r="L91" s="41"/>
      <c r="M91" s="187" t="s">
        <v>19</v>
      </c>
      <c r="N91" s="188" t="s">
        <v>43</v>
      </c>
      <c r="O91" s="66"/>
      <c r="P91" s="189">
        <f t="shared" si="1"/>
        <v>0</v>
      </c>
      <c r="Q91" s="189">
        <v>0</v>
      </c>
      <c r="R91" s="189">
        <f t="shared" si="2"/>
        <v>0</v>
      </c>
      <c r="S91" s="189">
        <v>0</v>
      </c>
      <c r="T91" s="190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154</v>
      </c>
      <c r="AT91" s="191" t="s">
        <v>149</v>
      </c>
      <c r="AU91" s="191" t="s">
        <v>80</v>
      </c>
      <c r="AY91" s="19" t="s">
        <v>146</v>
      </c>
      <c r="BE91" s="192">
        <f t="shared" si="4"/>
        <v>0</v>
      </c>
      <c r="BF91" s="192">
        <f t="shared" si="5"/>
        <v>0</v>
      </c>
      <c r="BG91" s="192">
        <f t="shared" si="6"/>
        <v>0</v>
      </c>
      <c r="BH91" s="192">
        <f t="shared" si="7"/>
        <v>0</v>
      </c>
      <c r="BI91" s="192">
        <f t="shared" si="8"/>
        <v>0</v>
      </c>
      <c r="BJ91" s="19" t="s">
        <v>80</v>
      </c>
      <c r="BK91" s="192">
        <f t="shared" si="9"/>
        <v>0</v>
      </c>
      <c r="BL91" s="19" t="s">
        <v>154</v>
      </c>
      <c r="BM91" s="191" t="s">
        <v>278</v>
      </c>
    </row>
    <row r="92" spans="1:65" s="2" customFormat="1" ht="24.2" customHeight="1">
      <c r="A92" s="36"/>
      <c r="B92" s="37"/>
      <c r="C92" s="180" t="s">
        <v>72</v>
      </c>
      <c r="D92" s="180" t="s">
        <v>149</v>
      </c>
      <c r="E92" s="181" t="s">
        <v>2102</v>
      </c>
      <c r="F92" s="182" t="s">
        <v>2103</v>
      </c>
      <c r="G92" s="183" t="s">
        <v>152</v>
      </c>
      <c r="H92" s="184">
        <v>2</v>
      </c>
      <c r="I92" s="185"/>
      <c r="J92" s="186">
        <f t="shared" si="0"/>
        <v>0</v>
      </c>
      <c r="K92" s="182" t="s">
        <v>2083</v>
      </c>
      <c r="L92" s="41"/>
      <c r="M92" s="187" t="s">
        <v>19</v>
      </c>
      <c r="N92" s="188" t="s">
        <v>43</v>
      </c>
      <c r="O92" s="66"/>
      <c r="P92" s="189">
        <f t="shared" si="1"/>
        <v>0</v>
      </c>
      <c r="Q92" s="189">
        <v>0</v>
      </c>
      <c r="R92" s="189">
        <f t="shared" si="2"/>
        <v>0</v>
      </c>
      <c r="S92" s="189">
        <v>0</v>
      </c>
      <c r="T92" s="190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154</v>
      </c>
      <c r="AT92" s="191" t="s">
        <v>149</v>
      </c>
      <c r="AU92" s="191" t="s">
        <v>80</v>
      </c>
      <c r="AY92" s="19" t="s">
        <v>146</v>
      </c>
      <c r="BE92" s="192">
        <f t="shared" si="4"/>
        <v>0</v>
      </c>
      <c r="BF92" s="192">
        <f t="shared" si="5"/>
        <v>0</v>
      </c>
      <c r="BG92" s="192">
        <f t="shared" si="6"/>
        <v>0</v>
      </c>
      <c r="BH92" s="192">
        <f t="shared" si="7"/>
        <v>0</v>
      </c>
      <c r="BI92" s="192">
        <f t="shared" si="8"/>
        <v>0</v>
      </c>
      <c r="BJ92" s="19" t="s">
        <v>80</v>
      </c>
      <c r="BK92" s="192">
        <f t="shared" si="9"/>
        <v>0</v>
      </c>
      <c r="BL92" s="19" t="s">
        <v>154</v>
      </c>
      <c r="BM92" s="191" t="s">
        <v>290</v>
      </c>
    </row>
    <row r="93" spans="1:65" s="2" customFormat="1" ht="16.5" customHeight="1">
      <c r="A93" s="36"/>
      <c r="B93" s="37"/>
      <c r="C93" s="180" t="s">
        <v>72</v>
      </c>
      <c r="D93" s="180" t="s">
        <v>149</v>
      </c>
      <c r="E93" s="181" t="s">
        <v>2104</v>
      </c>
      <c r="F93" s="182" t="s">
        <v>2105</v>
      </c>
      <c r="G93" s="183" t="s">
        <v>1994</v>
      </c>
      <c r="H93" s="184">
        <v>5</v>
      </c>
      <c r="I93" s="185"/>
      <c r="J93" s="186">
        <f t="shared" si="0"/>
        <v>0</v>
      </c>
      <c r="K93" s="182" t="s">
        <v>2083</v>
      </c>
      <c r="L93" s="41"/>
      <c r="M93" s="249" t="s">
        <v>19</v>
      </c>
      <c r="N93" s="250" t="s">
        <v>43</v>
      </c>
      <c r="O93" s="224"/>
      <c r="P93" s="251">
        <f t="shared" si="1"/>
        <v>0</v>
      </c>
      <c r="Q93" s="251">
        <v>0</v>
      </c>
      <c r="R93" s="251">
        <f t="shared" si="2"/>
        <v>0</v>
      </c>
      <c r="S93" s="251">
        <v>0</v>
      </c>
      <c r="T93" s="252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154</v>
      </c>
      <c r="AT93" s="191" t="s">
        <v>149</v>
      </c>
      <c r="AU93" s="191" t="s">
        <v>80</v>
      </c>
      <c r="AY93" s="19" t="s">
        <v>146</v>
      </c>
      <c r="BE93" s="192">
        <f t="shared" si="4"/>
        <v>0</v>
      </c>
      <c r="BF93" s="192">
        <f t="shared" si="5"/>
        <v>0</v>
      </c>
      <c r="BG93" s="192">
        <f t="shared" si="6"/>
        <v>0</v>
      </c>
      <c r="BH93" s="192">
        <f t="shared" si="7"/>
        <v>0</v>
      </c>
      <c r="BI93" s="192">
        <f t="shared" si="8"/>
        <v>0</v>
      </c>
      <c r="BJ93" s="19" t="s">
        <v>80</v>
      </c>
      <c r="BK93" s="192">
        <f t="shared" si="9"/>
        <v>0</v>
      </c>
      <c r="BL93" s="19" t="s">
        <v>154</v>
      </c>
      <c r="BM93" s="191" t="s">
        <v>304</v>
      </c>
    </row>
    <row r="94" spans="1:65" s="2" customFormat="1" ht="6.95" customHeight="1">
      <c r="A94" s="36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41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algorithmName="SHA-512" hashValue="dXrvAfMEMzTmVDdD4Yey4Flc4iyIBwnIPa8uVvrNkQIFUtGJnC8tsSO4985c37nh/C4Wm615dSPN4Ehm37CLPQ==" saltValue="T9DuRj5nEzegn6D/XF6fUBR+NG+wfgqUFUaF8VgsWZTZgA0y/cZONVdV6d4N2ZxntAZt+6D/w6m73BlDvFNyqg==" spinCount="100000" sheet="1" objects="1" scenarios="1" formatColumns="0" formatRows="0" autoFilter="0"/>
  <autoFilter ref="C79:K9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01.1.a - Stavební část...</vt:lpstr>
      <vt:lpstr>SO 01.1.b - Stavební část...</vt:lpstr>
      <vt:lpstr>SO 01.3 - PBŘ</vt:lpstr>
      <vt:lpstr>SO 01.4.a - ZTI</vt:lpstr>
      <vt:lpstr>SO 01.4.b - Vytápění</vt:lpstr>
      <vt:lpstr>SO 01.4.c1 - Silnoproud</vt:lpstr>
      <vt:lpstr>SO 01.4.c2 - FVE</vt:lpstr>
      <vt:lpstr>SO 01.4.d - VZT</vt:lpstr>
      <vt:lpstr>SO 02 - VRN</vt:lpstr>
      <vt:lpstr>Pokyny pro vyplnění</vt:lpstr>
      <vt:lpstr>'Rekapitulace stavby'!Názvy_tisku</vt:lpstr>
      <vt:lpstr>'SO 01.1.a - Stavební část...'!Názvy_tisku</vt:lpstr>
      <vt:lpstr>'SO 01.1.b - Stavební část...'!Názvy_tisku</vt:lpstr>
      <vt:lpstr>'SO 01.3 - PBŘ'!Názvy_tisku</vt:lpstr>
      <vt:lpstr>'SO 01.4.a - ZTI'!Názvy_tisku</vt:lpstr>
      <vt:lpstr>'SO 01.4.b - Vytápění'!Názvy_tisku</vt:lpstr>
      <vt:lpstr>'SO 01.4.c1 - Silnoproud'!Názvy_tisku</vt:lpstr>
      <vt:lpstr>'SO 01.4.c2 - FVE'!Názvy_tisku</vt:lpstr>
      <vt:lpstr>'SO 01.4.d - VZT'!Názvy_tisku</vt:lpstr>
      <vt:lpstr>'SO 02 - VRN'!Názvy_tisku</vt:lpstr>
      <vt:lpstr>'Pokyny pro vyplnění'!Oblast_tisku</vt:lpstr>
      <vt:lpstr>'Rekapitulace stavby'!Oblast_tisku</vt:lpstr>
      <vt:lpstr>'SO 01.1.a - Stavební část...'!Oblast_tisku</vt:lpstr>
      <vt:lpstr>'SO 01.1.b - Stavební část...'!Oblast_tisku</vt:lpstr>
      <vt:lpstr>'SO 01.3 - PBŘ'!Oblast_tisku</vt:lpstr>
      <vt:lpstr>'SO 01.4.a - ZTI'!Oblast_tisku</vt:lpstr>
      <vt:lpstr>'SO 01.4.b - Vytápění'!Oblast_tisku</vt:lpstr>
      <vt:lpstr>'SO 01.4.c1 - Silnoproud'!Oblast_tisku</vt:lpstr>
      <vt:lpstr>'SO 01.4.c2 - FVE'!Oblast_tisku</vt:lpstr>
      <vt:lpstr>'SO 01.4.d - VZT'!Oblast_tisku</vt:lpstr>
      <vt:lpstr>'SO 02 -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DESKTOP-C1VL16D\Josef Jílek</dc:creator>
  <cp:lastModifiedBy>PC-03</cp:lastModifiedBy>
  <dcterms:created xsi:type="dcterms:W3CDTF">2024-12-18T10:27:32Z</dcterms:created>
  <dcterms:modified xsi:type="dcterms:W3CDTF">2025-09-24T12:07:13Z</dcterms:modified>
</cp:coreProperties>
</file>